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ancoagricolagobdo.sharepoint.com/sites/Secciondecontraloria/Documentos compartidos/Contraloria/Tania/2026 ESTADOS FINANCIEROS/06 JUNIO 2026/ENVIO/"/>
    </mc:Choice>
  </mc:AlternateContent>
  <xr:revisionPtr revIDLastSave="0" documentId="8_{6AA58A67-55E1-4ED7-9693-58FF557E679A}" xr6:coauthVersionLast="47" xr6:coauthVersionMax="47" xr10:uidLastSave="{00000000-0000-0000-0000-000000000000}"/>
  <bookViews>
    <workbookView xWindow="-120" yWindow="-120" windowWidth="29040" windowHeight="15840" activeTab="7" xr2:uid="{18A6C3DB-2401-4928-956D-1B1F2B20A24C}"/>
  </bookViews>
  <sheets>
    <sheet name="Hoja1" sheetId="1" r:id="rId1"/>
    <sheet name="Hoja2" sheetId="2" r:id="rId2"/>
    <sheet name="Hoja3" sheetId="3" r:id="rId3"/>
    <sheet name="Hoja4" sheetId="4" r:id="rId4"/>
    <sheet name="Hoja5" sheetId="5" r:id="rId5"/>
    <sheet name="Hoja6" sheetId="6" r:id="rId6"/>
    <sheet name="Hoja7" sheetId="7" r:id="rId7"/>
    <sheet name="Hoja8" sheetId="8" r:id="rId8"/>
  </sheets>
  <externalReferences>
    <externalReference r:id="rId9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45" i="8" l="1"/>
  <c r="A145" i="8"/>
  <c r="M143" i="8"/>
  <c r="A143" i="8"/>
  <c r="P127" i="8"/>
  <c r="O114" i="8"/>
  <c r="O113" i="8"/>
  <c r="O112" i="8" s="1"/>
  <c r="O111" i="8"/>
  <c r="O110" i="8" s="1"/>
  <c r="O109" i="8" s="1"/>
  <c r="O108" i="8"/>
  <c r="O107" i="8" s="1"/>
  <c r="O106" i="8"/>
  <c r="O105" i="8"/>
  <c r="O104" i="8"/>
  <c r="O103" i="8" s="1"/>
  <c r="O102" i="8" s="1"/>
  <c r="O71" i="8"/>
  <c r="O70" i="8"/>
  <c r="O69" i="8"/>
  <c r="O68" i="8" s="1"/>
  <c r="O67" i="8"/>
  <c r="O66" i="8"/>
  <c r="O65" i="8"/>
  <c r="O63" i="8" s="1"/>
  <c r="O64" i="8"/>
  <c r="O62" i="8"/>
  <c r="O60" i="8"/>
  <c r="O59" i="8"/>
  <c r="O58" i="8"/>
  <c r="O57" i="8" s="1"/>
  <c r="O54" i="8" s="1"/>
  <c r="O56" i="8"/>
  <c r="O55" i="8"/>
  <c r="O53" i="8"/>
  <c r="O51" i="8" s="1"/>
  <c r="O52" i="8"/>
  <c r="O50" i="8"/>
  <c r="O49" i="8"/>
  <c r="O48" i="8"/>
  <c r="O47" i="8"/>
  <c r="O46" i="8"/>
  <c r="O45" i="8"/>
  <c r="O44" i="8" s="1"/>
  <c r="O43" i="8"/>
  <c r="O42" i="8"/>
  <c r="O41" i="8"/>
  <c r="O40" i="8"/>
  <c r="O39" i="8"/>
  <c r="O38" i="8" s="1"/>
  <c r="O36" i="8" s="1"/>
  <c r="O37" i="8"/>
  <c r="O34" i="8"/>
  <c r="O33" i="8" s="1"/>
  <c r="O32" i="8"/>
  <c r="O31" i="8"/>
  <c r="O30" i="8"/>
  <c r="O29" i="8"/>
  <c r="O27" i="8" s="1"/>
  <c r="O26" i="8" s="1"/>
  <c r="O28" i="8"/>
  <c r="O25" i="8"/>
  <c r="O24" i="8"/>
  <c r="O23" i="8"/>
  <c r="O22" i="8"/>
  <c r="O21" i="8"/>
  <c r="O20" i="8" s="1"/>
  <c r="O18" i="8"/>
  <c r="O19" i="8" s="1"/>
  <c r="A9" i="8"/>
  <c r="A95" i="8" s="1"/>
  <c r="A8" i="8"/>
  <c r="A94" i="8" s="1"/>
  <c r="N6" i="8"/>
  <c r="N92" i="8" s="1"/>
  <c r="M58" i="7"/>
  <c r="D58" i="7"/>
  <c r="M56" i="7"/>
  <c r="A56" i="7"/>
  <c r="O43" i="7"/>
  <c r="O44" i="7" s="1"/>
  <c r="O30" i="7"/>
  <c r="O27" i="7" s="1"/>
  <c r="O24" i="7" s="1"/>
  <c r="O28" i="7"/>
  <c r="O26" i="7"/>
  <c r="O23" i="7"/>
  <c r="O22" i="7" s="1"/>
  <c r="O21" i="7"/>
  <c r="O20" i="7"/>
  <c r="O19" i="7" s="1"/>
  <c r="O18" i="7"/>
  <c r="O17" i="7" s="1"/>
  <c r="A9" i="7"/>
  <c r="A8" i="7"/>
  <c r="N6" i="7"/>
  <c r="M81" i="6"/>
  <c r="A81" i="6"/>
  <c r="M79" i="6"/>
  <c r="A79" i="6"/>
  <c r="O75" i="6"/>
  <c r="O74" i="6"/>
  <c r="O73" i="6" s="1"/>
  <c r="O72" i="6"/>
  <c r="O71" i="6" s="1"/>
  <c r="O70" i="6" s="1"/>
  <c r="O69" i="6"/>
  <c r="O68" i="6" s="1"/>
  <c r="O67" i="6"/>
  <c r="O66" i="6" s="1"/>
  <c r="O65" i="6"/>
  <c r="O64" i="6" s="1"/>
  <c r="O62" i="6"/>
  <c r="O61" i="6" s="1"/>
  <c r="O60" i="6"/>
  <c r="O59" i="6" s="1"/>
  <c r="O58" i="6"/>
  <c r="O57" i="6"/>
  <c r="O55" i="6" s="1"/>
  <c r="O56" i="6"/>
  <c r="O54" i="6"/>
  <c r="O53" i="6"/>
  <c r="O51" i="6"/>
  <c r="O50" i="6"/>
  <c r="O49" i="6" s="1"/>
  <c r="O48" i="6"/>
  <c r="O47" i="6" s="1"/>
  <c r="O46" i="6"/>
  <c r="O45" i="6"/>
  <c r="O44" i="6"/>
  <c r="O43" i="6" s="1"/>
  <c r="O42" i="6"/>
  <c r="O41" i="6" s="1"/>
  <c r="O40" i="6"/>
  <c r="O39" i="6"/>
  <c r="O38" i="6"/>
  <c r="O37" i="6" s="1"/>
  <c r="O36" i="6"/>
  <c r="O35" i="6" s="1"/>
  <c r="O33" i="6"/>
  <c r="O32" i="6" s="1"/>
  <c r="O31" i="6"/>
  <c r="O30" i="6"/>
  <c r="O29" i="6"/>
  <c r="O28" i="6"/>
  <c r="O27" i="6"/>
  <c r="O26" i="6" s="1"/>
  <c r="O25" i="6" s="1"/>
  <c r="O24" i="6"/>
  <c r="O23" i="6" s="1"/>
  <c r="O22" i="6"/>
  <c r="O21" i="6"/>
  <c r="O20" i="6"/>
  <c r="O19" i="6" s="1"/>
  <c r="O17" i="6"/>
  <c r="O18" i="6" s="1"/>
  <c r="A8" i="6"/>
  <c r="A7" i="6"/>
  <c r="N5" i="6"/>
  <c r="N150" i="5"/>
  <c r="A150" i="5"/>
  <c r="N148" i="5"/>
  <c r="A148" i="5"/>
  <c r="P114" i="5"/>
  <c r="P113" i="5" s="1"/>
  <c r="P111" i="5"/>
  <c r="P108" i="5" s="1"/>
  <c r="P107" i="5" s="1"/>
  <c r="P109" i="5"/>
  <c r="Q104" i="5"/>
  <c r="Q103" i="5" s="1"/>
  <c r="P104" i="5"/>
  <c r="P103" i="5" s="1"/>
  <c r="A96" i="5"/>
  <c r="P82" i="5"/>
  <c r="P80" i="5" s="1"/>
  <c r="P81" i="5"/>
  <c r="Q80" i="5"/>
  <c r="P79" i="5"/>
  <c r="P78" i="5" s="1"/>
  <c r="P77" i="5" s="1"/>
  <c r="P76" i="5"/>
  <c r="P75" i="5" s="1"/>
  <c r="Q75" i="5"/>
  <c r="P74" i="5"/>
  <c r="P73" i="5" s="1"/>
  <c r="Q73" i="5"/>
  <c r="Q70" i="5" s="1"/>
  <c r="P72" i="5"/>
  <c r="Q71" i="5"/>
  <c r="P71" i="5"/>
  <c r="P69" i="5"/>
  <c r="P68" i="5" s="1"/>
  <c r="P67" i="5"/>
  <c r="P66" i="5" s="1"/>
  <c r="P65" i="5"/>
  <c r="P64" i="5"/>
  <c r="P63" i="5"/>
  <c r="P62" i="5" s="1"/>
  <c r="Q62" i="5"/>
  <c r="P61" i="5"/>
  <c r="P60" i="5"/>
  <c r="P59" i="5"/>
  <c r="P58" i="5"/>
  <c r="P57" i="5"/>
  <c r="P56" i="5"/>
  <c r="P55" i="5" s="1"/>
  <c r="Q55" i="5"/>
  <c r="P54" i="5"/>
  <c r="P53" i="5"/>
  <c r="Q52" i="5"/>
  <c r="P52" i="5"/>
  <c r="P51" i="5"/>
  <c r="P50" i="5"/>
  <c r="Q49" i="5"/>
  <c r="P49" i="5"/>
  <c r="P48" i="5"/>
  <c r="P47" i="5" s="1"/>
  <c r="Q47" i="5"/>
  <c r="P46" i="5"/>
  <c r="P45" i="5" s="1"/>
  <c r="Q45" i="5"/>
  <c r="P44" i="5"/>
  <c r="Q43" i="5"/>
  <c r="Q36" i="5" s="1"/>
  <c r="P43" i="5"/>
  <c r="P42" i="5"/>
  <c r="P41" i="5"/>
  <c r="P40" i="5"/>
  <c r="P39" i="5" s="1"/>
  <c r="P38" i="5"/>
  <c r="Q37" i="5"/>
  <c r="P34" i="5"/>
  <c r="Q33" i="5"/>
  <c r="P33" i="5"/>
  <c r="P32" i="5"/>
  <c r="P31" i="5" s="1"/>
  <c r="P30" i="5" s="1"/>
  <c r="P29" i="5"/>
  <c r="P27" i="5" s="1"/>
  <c r="P26" i="5" s="1"/>
  <c r="P28" i="5"/>
  <c r="P25" i="5"/>
  <c r="P24" i="5" s="1"/>
  <c r="P23" i="5"/>
  <c r="P22" i="5"/>
  <c r="P21" i="5"/>
  <c r="P20" i="5" s="1"/>
  <c r="Q20" i="5"/>
  <c r="P19" i="5"/>
  <c r="P17" i="5" s="1"/>
  <c r="P18" i="5"/>
  <c r="Q16" i="5"/>
  <c r="Q15" i="5"/>
  <c r="A9" i="5"/>
  <c r="A8" i="5"/>
  <c r="A95" i="5" s="1"/>
  <c r="M144" i="4"/>
  <c r="A144" i="4"/>
  <c r="M142" i="4"/>
  <c r="A142" i="4"/>
  <c r="O110" i="4"/>
  <c r="O109" i="4"/>
  <c r="O108" i="4"/>
  <c r="O107" i="4" s="1"/>
  <c r="O106" i="4" s="1"/>
  <c r="O104" i="4"/>
  <c r="O103" i="4"/>
  <c r="O102" i="4" s="1"/>
  <c r="P102" i="4"/>
  <c r="O101" i="4"/>
  <c r="O100" i="4" s="1"/>
  <c r="O99" i="4" s="1"/>
  <c r="P99" i="4"/>
  <c r="O98" i="4"/>
  <c r="O97" i="4" s="1"/>
  <c r="P97" i="4"/>
  <c r="O96" i="4"/>
  <c r="P95" i="4"/>
  <c r="O95" i="4"/>
  <c r="O94" i="4"/>
  <c r="O93" i="4" s="1"/>
  <c r="P92" i="4"/>
  <c r="A86" i="4"/>
  <c r="O64" i="4"/>
  <c r="O63" i="4" s="1"/>
  <c r="O62" i="4"/>
  <c r="O61" i="4" s="1"/>
  <c r="O60" i="4"/>
  <c r="O59" i="4"/>
  <c r="O58" i="4"/>
  <c r="O57" i="4" s="1"/>
  <c r="O56" i="4"/>
  <c r="O55" i="4" s="1"/>
  <c r="P54" i="4"/>
  <c r="O53" i="4"/>
  <c r="O52" i="4"/>
  <c r="O51" i="4" s="1"/>
  <c r="P50" i="4"/>
  <c r="O50" i="4"/>
  <c r="O49" i="4"/>
  <c r="P48" i="4"/>
  <c r="O48" i="4"/>
  <c r="O47" i="4"/>
  <c r="P46" i="4"/>
  <c r="O46" i="4"/>
  <c r="O45" i="4"/>
  <c r="O44" i="4" s="1"/>
  <c r="P44" i="4"/>
  <c r="O43" i="4"/>
  <c r="P42" i="4"/>
  <c r="O42" i="4"/>
  <c r="O41" i="4"/>
  <c r="O36" i="4" s="1"/>
  <c r="O40" i="4"/>
  <c r="O39" i="4"/>
  <c r="O38" i="4"/>
  <c r="O37" i="4"/>
  <c r="P36" i="4"/>
  <c r="O34" i="4"/>
  <c r="O33" i="4" s="1"/>
  <c r="P33" i="4"/>
  <c r="O32" i="4"/>
  <c r="O31" i="4"/>
  <c r="O30" i="4" s="1"/>
  <c r="O29" i="4"/>
  <c r="O27" i="4" s="1"/>
  <c r="O26" i="4" s="1"/>
  <c r="O28" i="4"/>
  <c r="O25" i="4"/>
  <c r="O24" i="4" s="1"/>
  <c r="O23" i="4"/>
  <c r="O22" i="4"/>
  <c r="O21" i="4"/>
  <c r="O20" i="4"/>
  <c r="O19" i="4"/>
  <c r="O18" i="4"/>
  <c r="O17" i="4" s="1"/>
  <c r="P16" i="4"/>
  <c r="A9" i="4"/>
  <c r="A8" i="4"/>
  <c r="A85" i="4" s="1"/>
  <c r="M139" i="3"/>
  <c r="A139" i="3"/>
  <c r="A138" i="3"/>
  <c r="M137" i="3"/>
  <c r="A137" i="3"/>
  <c r="P122" i="3"/>
  <c r="O109" i="3"/>
  <c r="O108" i="3"/>
  <c r="O107" i="3" s="1"/>
  <c r="O106" i="3"/>
  <c r="O105" i="3"/>
  <c r="O104" i="3" s="1"/>
  <c r="O103" i="3"/>
  <c r="O102" i="3" s="1"/>
  <c r="O101" i="3"/>
  <c r="O100" i="3" s="1"/>
  <c r="O99" i="3"/>
  <c r="O98" i="3"/>
  <c r="O72" i="3"/>
  <c r="O71" i="3"/>
  <c r="O70" i="3"/>
  <c r="O69" i="3"/>
  <c r="O68" i="3"/>
  <c r="O67" i="3"/>
  <c r="O66" i="3"/>
  <c r="O64" i="3" s="1"/>
  <c r="O65" i="3"/>
  <c r="O63" i="3"/>
  <c r="O61" i="3"/>
  <c r="O60" i="3"/>
  <c r="O59" i="3"/>
  <c r="O58" i="3" s="1"/>
  <c r="O57" i="3"/>
  <c r="O56" i="3"/>
  <c r="O54" i="3" s="1"/>
  <c r="O53" i="3"/>
  <c r="O51" i="3" s="1"/>
  <c r="O52" i="3"/>
  <c r="O50" i="3"/>
  <c r="O49" i="3"/>
  <c r="O48" i="3" s="1"/>
  <c r="O47" i="3"/>
  <c r="O46" i="3"/>
  <c r="O45" i="3"/>
  <c r="O44" i="3"/>
  <c r="O43" i="3"/>
  <c r="O42" i="3" s="1"/>
  <c r="O41" i="3"/>
  <c r="O40" i="3"/>
  <c r="O39" i="3"/>
  <c r="O38" i="3"/>
  <c r="O37" i="3"/>
  <c r="O36" i="3" s="1"/>
  <c r="O34" i="3"/>
  <c r="O33" i="3" s="1"/>
  <c r="O32" i="3"/>
  <c r="O31" i="3"/>
  <c r="O30" i="3"/>
  <c r="O29" i="3"/>
  <c r="O28" i="3"/>
  <c r="O27" i="3" s="1"/>
  <c r="O26" i="3" s="1"/>
  <c r="O25" i="3"/>
  <c r="O24" i="3" s="1"/>
  <c r="O23" i="3"/>
  <c r="O22" i="3"/>
  <c r="O21" i="3"/>
  <c r="O20" i="3"/>
  <c r="O18" i="3"/>
  <c r="A9" i="3"/>
  <c r="A91" i="3" s="1"/>
  <c r="A8" i="3"/>
  <c r="A90" i="3" s="1"/>
  <c r="I43" i="2"/>
  <c r="I42" i="2" s="1"/>
  <c r="I40" i="2"/>
  <c r="I39" i="2" s="1"/>
  <c r="I37" i="2"/>
  <c r="I36" i="2" s="1"/>
  <c r="I34" i="2"/>
  <c r="I33" i="2" s="1"/>
  <c r="I31" i="2"/>
  <c r="I29" i="2"/>
  <c r="I28" i="2"/>
  <c r="I27" i="2"/>
  <c r="I25" i="2"/>
  <c r="I24" i="2" s="1"/>
  <c r="I22" i="2"/>
  <c r="I21" i="2" s="1"/>
  <c r="I19" i="2"/>
  <c r="I18" i="2" s="1"/>
  <c r="O61" i="8" l="1"/>
  <c r="O35" i="8"/>
  <c r="O17" i="8"/>
  <c r="O16" i="8" s="1"/>
  <c r="O15" i="8" s="1"/>
  <c r="O16" i="7"/>
  <c r="O15" i="7" s="1"/>
  <c r="O41" i="7" s="1"/>
  <c r="O63" i="6"/>
  <c r="O52" i="6"/>
  <c r="O34" i="6" s="1"/>
  <c r="O16" i="6"/>
  <c r="O15" i="6" s="1"/>
  <c r="O14" i="6" s="1"/>
  <c r="P16" i="5"/>
  <c r="P15" i="5" s="1"/>
  <c r="P37" i="5"/>
  <c r="P36" i="5" s="1"/>
  <c r="P70" i="5"/>
  <c r="O16" i="4"/>
  <c r="O15" i="4" s="1"/>
  <c r="O35" i="4"/>
  <c r="O92" i="4"/>
  <c r="O54" i="4"/>
  <c r="O97" i="3"/>
  <c r="O62" i="3"/>
  <c r="O17" i="3"/>
  <c r="O16" i="3" s="1"/>
  <c r="O15" i="3" s="1"/>
  <c r="O35" i="3"/>
  <c r="O19" i="3"/>
  <c r="I53" i="2"/>
  <c r="O127" i="8" l="1"/>
  <c r="O76" i="6"/>
  <c r="P138" i="5"/>
  <c r="O128" i="4"/>
  <c r="O122" i="3"/>
</calcChain>
</file>

<file path=xl/sharedStrings.xml><?xml version="1.0" encoding="utf-8"?>
<sst xmlns="http://schemas.openxmlformats.org/spreadsheetml/2006/main" count="907" uniqueCount="242">
  <si>
    <t>INFORME MENSUAL DEL INGRESO</t>
  </si>
  <si>
    <t xml:space="preserve"> FORMULARIO No. 1</t>
  </si>
  <si>
    <t>REGISTRO INTERNO DIGEPRES</t>
  </si>
  <si>
    <t>NUMERO :</t>
  </si>
  <si>
    <t>MES: JUNIO</t>
  </si>
  <si>
    <t>HORA :</t>
  </si>
  <si>
    <t>AÑO : 2026</t>
  </si>
  <si>
    <t>FECHA :</t>
  </si>
  <si>
    <t xml:space="preserve"> </t>
  </si>
  <si>
    <t>Clasificación del Ingreso</t>
  </si>
  <si>
    <t>Denominación de la Cuenta</t>
  </si>
  <si>
    <t>Fondo</t>
  </si>
  <si>
    <t>Ingresos</t>
  </si>
  <si>
    <t>(2)</t>
  </si>
  <si>
    <t>En el mes</t>
  </si>
  <si>
    <t>Tipo</t>
  </si>
  <si>
    <t>Concepto</t>
  </si>
  <si>
    <t>Cuenta</t>
  </si>
  <si>
    <t>Sub-Cta.</t>
  </si>
  <si>
    <t>Auxiliar</t>
  </si>
  <si>
    <t>(3)</t>
  </si>
  <si>
    <t>(4)</t>
  </si>
  <si>
    <t>(5)</t>
  </si>
  <si>
    <t>De la Administración Central</t>
  </si>
  <si>
    <t>Transf. Corriente Rec. De los Gob. Centrales Mun</t>
  </si>
  <si>
    <t>0100</t>
  </si>
  <si>
    <t>01</t>
  </si>
  <si>
    <t>Del Gobierno Central</t>
  </si>
  <si>
    <t xml:space="preserve">Aportes patrimoniales no Capitalizados </t>
  </si>
  <si>
    <t>03</t>
  </si>
  <si>
    <t>Disminucion Saldos Disponibles periodos anteriores</t>
  </si>
  <si>
    <t>Intereses</t>
  </si>
  <si>
    <t>02</t>
  </si>
  <si>
    <t>Ints. Por Coloción de Inv. Financ.del Merc. Int.</t>
  </si>
  <si>
    <t>(Ingresos Financieros)</t>
  </si>
  <si>
    <t>04</t>
  </si>
  <si>
    <t>Ingresos Diversos</t>
  </si>
  <si>
    <t>Otros Ingresos Diversos</t>
  </si>
  <si>
    <t>Recuperación de Préstamos Otorgados Corto Plazo</t>
  </si>
  <si>
    <t>Recuperación de Préstamos Internos O. Corto Plazo</t>
  </si>
  <si>
    <t>Disminución de activos Finan. Corrientes</t>
  </si>
  <si>
    <t>Disminución en Caja y Banco</t>
  </si>
  <si>
    <t>Incremento de Cuentas por Pagar  de Corto Plazo</t>
  </si>
  <si>
    <t>Incremento en Cuentas por Pagar Internas de C.P.</t>
  </si>
  <si>
    <t>TOTAL</t>
  </si>
  <si>
    <t>LIC.  MARICELA CHECO</t>
  </si>
  <si>
    <t xml:space="preserve">FERNANDO DURÁN </t>
  </si>
  <si>
    <t>Responsable del Registro</t>
  </si>
  <si>
    <t>Firma Responsable y Sello de la Inatitución</t>
  </si>
  <si>
    <t xml:space="preserve">Contralor </t>
  </si>
  <si>
    <t>ADMINSTRADOR GENERAL</t>
  </si>
  <si>
    <r>
      <t xml:space="preserve">INSTITUCION : </t>
    </r>
    <r>
      <rPr>
        <sz val="12"/>
        <rFont val="Times New Roman"/>
        <family val="1"/>
      </rPr>
      <t>Banco Agrícola de la Rep. Dom</t>
    </r>
    <r>
      <rPr>
        <sz val="10"/>
        <rFont val="Times New Roman"/>
        <family val="1"/>
      </rPr>
      <t>.</t>
    </r>
  </si>
  <si>
    <r>
      <t xml:space="preserve">CODIGO : </t>
    </r>
    <r>
      <rPr>
        <sz val="12"/>
        <rFont val="Times New Roman"/>
        <family val="1"/>
      </rPr>
      <t>5001</t>
    </r>
  </si>
  <si>
    <t>2</t>
  </si>
  <si>
    <t>EJECUCION PRESUPUESTARIA DEL GASTO</t>
  </si>
  <si>
    <t>FORMULARIO No. 2</t>
  </si>
  <si>
    <r>
      <t xml:space="preserve">INSTITUCION : </t>
    </r>
    <r>
      <rPr>
        <sz val="10"/>
        <color theme="1"/>
        <rFont val="Times New Roman"/>
        <family val="1"/>
      </rPr>
      <t>Banco Agrícola de la Rep. Dom.</t>
    </r>
  </si>
  <si>
    <r>
      <t xml:space="preserve">CODIGO : </t>
    </r>
    <r>
      <rPr>
        <sz val="10"/>
        <color theme="1"/>
        <rFont val="Times New Roman"/>
        <family val="1"/>
      </rPr>
      <t>5001</t>
    </r>
  </si>
  <si>
    <t>IMPUTACION PRESUPUESTARIA</t>
  </si>
  <si>
    <t>EJECUCION DEL GASTO</t>
  </si>
  <si>
    <t>CLASIF.OBJ.DEL GASTO</t>
  </si>
  <si>
    <t>COMPROMISO</t>
  </si>
  <si>
    <t>DEVENGADO</t>
  </si>
  <si>
    <t>PAGADO</t>
  </si>
  <si>
    <t>SUB</t>
  </si>
  <si>
    <t>PROG.</t>
  </si>
  <si>
    <t>PROY.</t>
  </si>
  <si>
    <t>ACT./OBRA</t>
  </si>
  <si>
    <t>UB.GEOG.</t>
  </si>
  <si>
    <t>FUNC.</t>
  </si>
  <si>
    <t>FUENTE</t>
  </si>
  <si>
    <t>TIPO</t>
  </si>
  <si>
    <t>OBJ.</t>
  </si>
  <si>
    <t>CUENTA</t>
  </si>
  <si>
    <t>SUB-CUENTA</t>
  </si>
  <si>
    <t>AUX</t>
  </si>
  <si>
    <t>11</t>
  </si>
  <si>
    <t>00</t>
  </si>
  <si>
    <t>22-01</t>
  </si>
  <si>
    <t>REMUNERACIONES Y CONTRIBUCIONES</t>
  </si>
  <si>
    <t xml:space="preserve">Remuneracuines </t>
  </si>
  <si>
    <t>Remuneraciones al Personal Fijo</t>
  </si>
  <si>
    <t>Sueldos Fijos</t>
  </si>
  <si>
    <t>9998</t>
  </si>
  <si>
    <t>Remuneraciones al Personal con caracter Transitorio</t>
  </si>
  <si>
    <t>Sueldos personal temporero</t>
  </si>
  <si>
    <t xml:space="preserve">Sueldos Personal Por servicios especiales </t>
  </si>
  <si>
    <t>Sueldo Anual No. 13</t>
  </si>
  <si>
    <t>Prestaciones Economicas</t>
  </si>
  <si>
    <t>Sobresueldos</t>
  </si>
  <si>
    <t>Compensación</t>
  </si>
  <si>
    <t>Pago por horas extraordinaría</t>
  </si>
  <si>
    <t>09</t>
  </si>
  <si>
    <t>Bono por desempeño</t>
  </si>
  <si>
    <t>Gratificaciónes y Bonificaciónes</t>
  </si>
  <si>
    <t>Otras Gratificaciones y Bonificaciones</t>
  </si>
  <si>
    <t>Otras Gratificaciónes</t>
  </si>
  <si>
    <t>Contribuciones a la Seguridad Social</t>
  </si>
  <si>
    <t>Contribuciones al Seguro de Pensiones</t>
  </si>
  <si>
    <t>CONTRATACION DE SERVICIOS</t>
  </si>
  <si>
    <t>Serviciós Basicos</t>
  </si>
  <si>
    <t>Teléfono Local</t>
  </si>
  <si>
    <t>Eléctricidad</t>
  </si>
  <si>
    <t>Energia Eléctrica</t>
  </si>
  <si>
    <t>Agua</t>
  </si>
  <si>
    <t>Recolección de Residuos Solidos</t>
  </si>
  <si>
    <t>Publicidad, Impresion y Encuadernación</t>
  </si>
  <si>
    <t>Publicidad y Propaganda</t>
  </si>
  <si>
    <t>Viaticos</t>
  </si>
  <si>
    <t>Viaticos del Pais</t>
  </si>
  <si>
    <t>Transporte y almacenaje</t>
  </si>
  <si>
    <t>Pasajes</t>
  </si>
  <si>
    <t>Alquileres y Rentas</t>
  </si>
  <si>
    <t>Alquileres y Renta de Edificio y Locales</t>
  </si>
  <si>
    <t>Alquileres de Equipos de Transporte, Traccion y elevacion</t>
  </si>
  <si>
    <t>Seguros</t>
  </si>
  <si>
    <t>Seguro de Bienes Muebles</t>
  </si>
  <si>
    <t>Seguro de Personal</t>
  </si>
  <si>
    <t>Servicios Conservacón, Reparacióones Menores e</t>
  </si>
  <si>
    <t>Instalaciones Temporales</t>
  </si>
  <si>
    <t>Contratación de Obras Menores</t>
  </si>
  <si>
    <t>Servicios Especiales de Mant. Y Reparación</t>
  </si>
  <si>
    <t>Mantenimiento y Reparacion de Maq. Y Equipos</t>
  </si>
  <si>
    <t>Mantenimiento y Reparacion muebles Y Equipos</t>
  </si>
  <si>
    <t>06</t>
  </si>
  <si>
    <t>Mantenimiento y Reparación de Equipos y Trasnp.</t>
  </si>
  <si>
    <t>Otros Servicios no Incluidos en Conceptos Anteriores</t>
  </si>
  <si>
    <t>Servicios Funerarios y gastos conexos</t>
  </si>
  <si>
    <t>Servicios Tecnicos Profesionales</t>
  </si>
  <si>
    <t>Servicio de Contabilidad y Auditoría</t>
  </si>
  <si>
    <t>Servicios de Capacitación</t>
  </si>
  <si>
    <t>05</t>
  </si>
  <si>
    <t xml:space="preserve">Servicio de Informatica y Computacion </t>
  </si>
  <si>
    <t>Otros Servicios Tecnicos Profesionales</t>
  </si>
  <si>
    <t>Impuestos, Derechos y Tasas</t>
  </si>
  <si>
    <t>Otros Impuestos y Tasas</t>
  </si>
  <si>
    <t>Otros Gastos Operativos</t>
  </si>
  <si>
    <t>Otros Gastos Operativos de Inst. Empresariales</t>
  </si>
  <si>
    <t xml:space="preserve">                  FORMULARIO No. 2</t>
  </si>
  <si>
    <t>FONDO</t>
  </si>
  <si>
    <t>Materiales y Suministros</t>
  </si>
  <si>
    <t xml:space="preserve">Textiles y Vestuarios </t>
  </si>
  <si>
    <t>Prendas de Vestir</t>
  </si>
  <si>
    <t>Producto de Papel, Carton e Impresos</t>
  </si>
  <si>
    <t>Papel de Escritorio</t>
  </si>
  <si>
    <t>Productos de Cuero, Caucho y Plasticos</t>
  </si>
  <si>
    <t>Llantas y Neumaticos</t>
  </si>
  <si>
    <t>Combustibles, Lubricantes, Prod. Quimicos y Conexos</t>
  </si>
  <si>
    <t>Combustibles y Lubricantes</t>
  </si>
  <si>
    <t>Gasolina</t>
  </si>
  <si>
    <t>Productos y Utiles Varios</t>
  </si>
  <si>
    <t>Materiales de Limpieza</t>
  </si>
  <si>
    <t>Prod. Y Utiles Varios no Identificados Precedentemente</t>
  </si>
  <si>
    <t xml:space="preserve"> TOTAL</t>
  </si>
  <si>
    <t xml:space="preserve">          Firma Responsable y Sello de la Institción</t>
  </si>
  <si>
    <t>4</t>
  </si>
  <si>
    <t xml:space="preserve"> FORMULARIO No. 2</t>
  </si>
  <si>
    <t xml:space="preserve"> REGISTRO INTERNO DIGEPRES</t>
  </si>
  <si>
    <t>SUBCTA</t>
  </si>
  <si>
    <t>Remuneraciónes al Personal Fijo</t>
  </si>
  <si>
    <t>Sueldo anual No. 13</t>
  </si>
  <si>
    <t>Compensación por horas extraordinarias</t>
  </si>
  <si>
    <t>Gratificaciones y Bonificaciones</t>
  </si>
  <si>
    <t>CONTRATACIONES DE SERVICIOS</t>
  </si>
  <si>
    <t>Servicios Basicos</t>
  </si>
  <si>
    <t>Telefono Local</t>
  </si>
  <si>
    <t>Electricidad</t>
  </si>
  <si>
    <t>Recoleccion de Residuos Solidos</t>
  </si>
  <si>
    <t>Publicidad, Impresion y Encuadernacion</t>
  </si>
  <si>
    <t>Viáticos dentro del País</t>
  </si>
  <si>
    <t>Transporte y Alnmacenaje</t>
  </si>
  <si>
    <t xml:space="preserve">Seguros </t>
  </si>
  <si>
    <t>Seguros de Bienes Muebles</t>
  </si>
  <si>
    <t>Seguro de Persona</t>
  </si>
  <si>
    <t>Servicios Consevacion, Reparaciones menores e instalaciones Temporales</t>
  </si>
  <si>
    <t>Contratacion de Obras Menores</t>
  </si>
  <si>
    <t>Servicios Especiales de Matenimiento y Reparación</t>
  </si>
  <si>
    <t>Matenimiento y Reparación de Muebles y Equipos de Ofic.</t>
  </si>
  <si>
    <t>Mantenimiento y Reparación Equipos de Transporte</t>
  </si>
  <si>
    <t>5</t>
  </si>
  <si>
    <t>MATERIALES Y SUMINISTROS</t>
  </si>
  <si>
    <t>Textiles y Vestuarios</t>
  </si>
  <si>
    <t>Productos De Papel, Carton e Impresos</t>
  </si>
  <si>
    <t>Papel de escritorio</t>
  </si>
  <si>
    <t>Productos de Cuero, Caucho y Plásticos</t>
  </si>
  <si>
    <t>ACTIVOS NO FINANCIEROS</t>
  </si>
  <si>
    <t>Maquinarias y Equipos</t>
  </si>
  <si>
    <t>Equipos de Computacion y operaciones Aux.</t>
  </si>
  <si>
    <t>Equipos de Transporte, traccion y elevación</t>
  </si>
  <si>
    <t>Equipos varios</t>
  </si>
  <si>
    <t>Firma Responsable y Sello de la Institución</t>
  </si>
  <si>
    <t>6</t>
  </si>
  <si>
    <t xml:space="preserve">Remuneraciónes </t>
  </si>
  <si>
    <t xml:space="preserve"> Energia Eléctricidad</t>
  </si>
  <si>
    <t>Recoleccion de Servicios Solidos</t>
  </si>
  <si>
    <t>Viaticos del País</t>
  </si>
  <si>
    <t>Transporte y alnmacenaje</t>
  </si>
  <si>
    <t>Seguros de Bines Muebles</t>
  </si>
  <si>
    <t>Seguros de Personas</t>
  </si>
  <si>
    <t>Servicios Conservacion, Reparaciones menores e instalaciones Temporales</t>
  </si>
  <si>
    <t>Servicios Especiales de Mantenimiento y Reparación</t>
  </si>
  <si>
    <t xml:space="preserve">Mantenimiento y Rep. Muebles y Equipos de Oficina </t>
  </si>
  <si>
    <t>Mantenimiento y Reparacion Equipos de Transp.</t>
  </si>
  <si>
    <t>Gastos Judiciales</t>
  </si>
  <si>
    <t>Comisiones y Gastos Bancarios</t>
  </si>
  <si>
    <t>Servicios Técnicos Profesionales</t>
  </si>
  <si>
    <t>Otos Gastos Operativos</t>
  </si>
  <si>
    <t>Testiles y Vestuarios</t>
  </si>
  <si>
    <t>7</t>
  </si>
  <si>
    <t>Concesion de Préstamos Internos Otorg. A Corto p.</t>
  </si>
  <si>
    <t>Concesion de Préstamos</t>
  </si>
  <si>
    <t>Consecion de Prestamos al Sector Publico</t>
  </si>
  <si>
    <t>Concesion de Prestamos Interno Otorg. A Corto P.</t>
  </si>
  <si>
    <t xml:space="preserve">Otros Gastos Operativos </t>
  </si>
  <si>
    <t>Intereses Devengados internos por Inst. Financieras</t>
  </si>
  <si>
    <t>8</t>
  </si>
  <si>
    <t xml:space="preserve">      FORMULARIO No. 2</t>
  </si>
  <si>
    <r>
      <t xml:space="preserve">INSTITUCION : </t>
    </r>
    <r>
      <rPr>
        <sz val="10"/>
        <rFont val="Times New Roman"/>
        <family val="1"/>
      </rPr>
      <t>Banco Agrícola de la Rep. Dom.</t>
    </r>
  </si>
  <si>
    <r>
      <t xml:space="preserve">CODIGO : </t>
    </r>
    <r>
      <rPr>
        <sz val="10"/>
        <rFont val="Times New Roman"/>
        <family val="1"/>
      </rPr>
      <t>5001</t>
    </r>
  </si>
  <si>
    <t xml:space="preserve">FUENTE </t>
  </si>
  <si>
    <t>Sueldos fijos</t>
  </si>
  <si>
    <t>Remuneraciones al Personal con carácter Transitorio</t>
  </si>
  <si>
    <t>Bono por Desempeño</t>
  </si>
  <si>
    <t>Seguro de bienes muebles</t>
  </si>
  <si>
    <t>Servicios Consevacion, Reparaciones menores e Instalaciones Temporales</t>
  </si>
  <si>
    <t>Mantenimiento y Reparacion de Maq. Y Equipos de Ofic.</t>
  </si>
  <si>
    <t>Mantenimiento y Reparacion Equipos de Transporte</t>
  </si>
  <si>
    <t>9</t>
  </si>
  <si>
    <t>TRANSFERENCIAS CORRIENTES</t>
  </si>
  <si>
    <t>Transferencias Corrientes al Sector Privado</t>
  </si>
  <si>
    <t>Prestaciones a la Seguridad Social</t>
  </si>
  <si>
    <t>Pensiones</t>
  </si>
  <si>
    <t>Ayudas y Donaciones a Persona</t>
  </si>
  <si>
    <t>Becas y Viajes de estudio</t>
  </si>
  <si>
    <t xml:space="preserve">Ayudadas y Donaciones prog. A hogares y Personas      </t>
  </si>
  <si>
    <t>Disminución de Pasivos Corrientes</t>
  </si>
  <si>
    <t xml:space="preserve">Dism. en Ctas. por Pagar Internas de Corto P. </t>
  </si>
  <si>
    <t>Incremento de Disponibilidades</t>
  </si>
  <si>
    <t>Incremento en Caja y Bancos</t>
  </si>
  <si>
    <t>TOTAL GENERAL</t>
  </si>
  <si>
    <t>10</t>
  </si>
  <si>
    <t>Servicios Conservacón, Reparacióones Menores e Instalaciones Temporales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</si>
</sst>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3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Arial"/>
      <family val="2"/>
    </font>
    <font>
      <b/>
      <sz val="9"/>
      <name val="Arial Black"/>
      <family val="2"/>
    </font>
    <font>
      <sz val="12"/>
      <name val="Times New Roman"/>
      <family val="1"/>
    </font>
    <font>
      <sz val="9"/>
      <name val="Times New Roman"/>
      <family val="1"/>
    </font>
    <font>
      <b/>
      <sz val="10"/>
      <name val="Arial"/>
      <family val="2"/>
    </font>
    <font>
      <sz val="10"/>
      <color theme="1"/>
      <name val="Times New Roman"/>
      <family val="1"/>
    </font>
    <font>
      <sz val="10"/>
      <color theme="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color rgb="FF000000"/>
      <name val="Roboto"/>
    </font>
    <font>
      <sz val="8"/>
      <name val="Times New Roman"/>
      <family val="1"/>
    </font>
    <font>
      <b/>
      <sz val="9"/>
      <name val="Times New Roman"/>
      <family val="1"/>
    </font>
    <font>
      <b/>
      <sz val="8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Arial"/>
      <family val="2"/>
    </font>
    <font>
      <b/>
      <sz val="11"/>
      <color theme="1"/>
      <name val="Arial Black"/>
      <family val="2"/>
    </font>
    <font>
      <b/>
      <sz val="10"/>
      <color theme="1"/>
      <name val="Times New Roman"/>
      <family val="1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 Black"/>
      <family val="2"/>
    </font>
    <font>
      <sz val="12"/>
      <color theme="1"/>
      <name val="Times New Roman"/>
      <family val="1"/>
    </font>
    <font>
      <b/>
      <sz val="11"/>
      <color theme="0"/>
      <name val="Times New Roman"/>
      <family val="1"/>
    </font>
    <font>
      <b/>
      <sz val="11"/>
      <name val="Times New Roman"/>
      <family val="1"/>
    </font>
    <font>
      <b/>
      <sz val="11"/>
      <name val="Arial"/>
      <family val="2"/>
    </font>
    <font>
      <sz val="11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1"/>
      <color indexed="8"/>
      <name val="Times New Roman"/>
      <family val="1"/>
    </font>
    <font>
      <sz val="8"/>
      <color theme="1"/>
      <name val="Times New Roman"/>
      <family val="1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2">
    <xf numFmtId="0" fontId="0" fillId="0" borderId="0" xfId="0"/>
    <xf numFmtId="0" fontId="0" fillId="2" borderId="0" xfId="0" applyFill="1"/>
    <xf numFmtId="0" fontId="2" fillId="2" borderId="0" xfId="0" applyFont="1" applyFill="1"/>
    <xf numFmtId="49" fontId="3" fillId="2" borderId="1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3" fillId="2" borderId="3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" fillId="2" borderId="5" xfId="0" applyFont="1" applyFill="1" applyBorder="1"/>
    <xf numFmtId="0" fontId="2" fillId="2" borderId="4" xfId="0" applyFont="1" applyFill="1" applyBorder="1"/>
    <xf numFmtId="0" fontId="5" fillId="2" borderId="0" xfId="0" applyFont="1" applyFill="1" applyAlignment="1">
      <alignment horizontal="center"/>
    </xf>
    <xf numFmtId="0" fontId="3" fillId="2" borderId="4" xfId="0" applyFont="1" applyFill="1" applyBorder="1"/>
    <xf numFmtId="0" fontId="3" fillId="2" borderId="0" xfId="0" applyFont="1" applyFill="1"/>
    <xf numFmtId="0" fontId="7" fillId="2" borderId="0" xfId="0" applyFont="1" applyFill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2" fillId="2" borderId="9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3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49" fontId="3" fillId="2" borderId="13" xfId="0" applyNumberFormat="1" applyFont="1" applyFill="1" applyBorder="1" applyAlignment="1">
      <alignment horizontal="center"/>
    </xf>
    <xf numFmtId="49" fontId="3" fillId="2" borderId="14" xfId="0" applyNumberFormat="1" applyFont="1" applyFill="1" applyBorder="1" applyAlignment="1">
      <alignment horizontal="center"/>
    </xf>
    <xf numFmtId="49" fontId="3" fillId="2" borderId="15" xfId="0" applyNumberFormat="1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49" fontId="3" fillId="2" borderId="20" xfId="0" applyNumberFormat="1" applyFont="1" applyFill="1" applyBorder="1" applyAlignment="1">
      <alignment horizontal="center"/>
    </xf>
    <xf numFmtId="49" fontId="3" fillId="2" borderId="19" xfId="0" applyNumberFormat="1" applyFont="1" applyFill="1" applyBorder="1" applyAlignment="1">
      <alignment horizontal="center"/>
    </xf>
    <xf numFmtId="49" fontId="3" fillId="2" borderId="18" xfId="0" applyNumberFormat="1" applyFont="1" applyFill="1" applyBorder="1" applyAlignment="1">
      <alignment horizontal="center"/>
    </xf>
    <xf numFmtId="0" fontId="2" fillId="2" borderId="21" xfId="0" applyFont="1" applyFill="1" applyBorder="1"/>
    <xf numFmtId="0" fontId="2" fillId="2" borderId="22" xfId="0" applyFont="1" applyFill="1" applyBorder="1"/>
    <xf numFmtId="0" fontId="2" fillId="2" borderId="12" xfId="0" applyFont="1" applyFill="1" applyBorder="1"/>
    <xf numFmtId="0" fontId="2" fillId="2" borderId="11" xfId="0" applyFont="1" applyFill="1" applyBorder="1"/>
    <xf numFmtId="0" fontId="2" fillId="2" borderId="23" xfId="0" applyFont="1" applyFill="1" applyBorder="1"/>
    <xf numFmtId="164" fontId="0" fillId="2" borderId="0" xfId="1" applyNumberFormat="1" applyFont="1" applyFill="1" applyBorder="1"/>
    <xf numFmtId="164" fontId="2" fillId="2" borderId="5" xfId="0" applyNumberFormat="1" applyFont="1" applyFill="1" applyBorder="1"/>
    <xf numFmtId="49" fontId="2" fillId="2" borderId="11" xfId="0" applyNumberFormat="1" applyFont="1" applyFill="1" applyBorder="1" applyAlignment="1">
      <alignment horizontal="right"/>
    </xf>
    <xf numFmtId="164" fontId="8" fillId="2" borderId="0" xfId="1" applyNumberFormat="1" applyFont="1" applyFill="1" applyBorder="1"/>
    <xf numFmtId="49" fontId="2" fillId="2" borderId="0" xfId="0" applyNumberFormat="1" applyFont="1" applyFill="1"/>
    <xf numFmtId="164" fontId="9" fillId="2" borderId="0" xfId="1" applyNumberFormat="1" applyFont="1" applyFill="1" applyBorder="1"/>
    <xf numFmtId="164" fontId="2" fillId="2" borderId="0" xfId="1" applyNumberFormat="1" applyFont="1" applyFill="1" applyBorder="1"/>
    <xf numFmtId="0" fontId="2" fillId="2" borderId="23" xfId="0" applyFont="1" applyFill="1" applyBorder="1" applyAlignment="1">
      <alignment wrapText="1"/>
    </xf>
    <xf numFmtId="164" fontId="3" fillId="2" borderId="0" xfId="1" applyNumberFormat="1" applyFont="1" applyFill="1" applyBorder="1"/>
    <xf numFmtId="49" fontId="9" fillId="2" borderId="0" xfId="0" applyNumberFormat="1" applyFont="1" applyFill="1"/>
    <xf numFmtId="0" fontId="9" fillId="2" borderId="23" xfId="0" applyFont="1" applyFill="1" applyBorder="1"/>
    <xf numFmtId="0" fontId="2" fillId="2" borderId="0" xfId="0" applyFont="1" applyFill="1" applyAlignment="1">
      <alignment horizontal="left"/>
    </xf>
    <xf numFmtId="43" fontId="2" fillId="2" borderId="5" xfId="1" applyFont="1" applyFill="1" applyBorder="1"/>
    <xf numFmtId="164" fontId="10" fillId="2" borderId="0" xfId="1" applyNumberFormat="1" applyFont="1" applyFill="1" applyBorder="1"/>
    <xf numFmtId="0" fontId="2" fillId="2" borderId="24" xfId="0" applyFont="1" applyFill="1" applyBorder="1"/>
    <xf numFmtId="0" fontId="2" fillId="2" borderId="25" xfId="0" applyFont="1" applyFill="1" applyBorder="1"/>
    <xf numFmtId="0" fontId="2" fillId="2" borderId="7" xfId="0" applyFont="1" applyFill="1" applyBorder="1"/>
    <xf numFmtId="0" fontId="2" fillId="2" borderId="26" xfId="0" applyFont="1" applyFill="1" applyBorder="1"/>
    <xf numFmtId="0" fontId="2" fillId="2" borderId="27" xfId="0" applyFont="1" applyFill="1" applyBorder="1"/>
    <xf numFmtId="164" fontId="2" fillId="2" borderId="7" xfId="1" applyNumberFormat="1" applyFont="1" applyFill="1" applyBorder="1"/>
    <xf numFmtId="0" fontId="2" fillId="2" borderId="8" xfId="0" applyFont="1" applyFill="1" applyBorder="1"/>
    <xf numFmtId="0" fontId="2" fillId="2" borderId="28" xfId="0" applyFont="1" applyFill="1" applyBorder="1"/>
    <xf numFmtId="0" fontId="2" fillId="2" borderId="29" xfId="0" applyFont="1" applyFill="1" applyBorder="1"/>
    <xf numFmtId="0" fontId="2" fillId="2" borderId="30" xfId="0" applyFont="1" applyFill="1" applyBorder="1"/>
    <xf numFmtId="164" fontId="11" fillId="2" borderId="30" xfId="1" applyNumberFormat="1" applyFont="1" applyFill="1" applyBorder="1"/>
    <xf numFmtId="164" fontId="2" fillId="2" borderId="31" xfId="0" applyNumberFormat="1" applyFont="1" applyFill="1" applyBorder="1"/>
    <xf numFmtId="164" fontId="12" fillId="2" borderId="0" xfId="1" applyNumberFormat="1" applyFont="1" applyFill="1" applyBorder="1"/>
    <xf numFmtId="164" fontId="2" fillId="2" borderId="0" xfId="0" applyNumberFormat="1" applyFont="1" applyFill="1"/>
    <xf numFmtId="8" fontId="13" fillId="2" borderId="0" xfId="0" applyNumberFormat="1" applyFont="1" applyFill="1"/>
    <xf numFmtId="0" fontId="14" fillId="2" borderId="0" xfId="0" applyFont="1" applyFill="1"/>
    <xf numFmtId="0" fontId="14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43" fontId="2" fillId="2" borderId="0" xfId="1" applyFont="1" applyFill="1"/>
    <xf numFmtId="0" fontId="17" fillId="2" borderId="0" xfId="0" applyFont="1" applyFill="1"/>
    <xf numFmtId="49" fontId="18" fillId="2" borderId="1" xfId="0" applyNumberFormat="1" applyFont="1" applyFill="1" applyBorder="1" applyAlignment="1">
      <alignment horizontal="right"/>
    </xf>
    <xf numFmtId="49" fontId="18" fillId="2" borderId="2" xfId="0" applyNumberFormat="1" applyFont="1" applyFill="1" applyBorder="1" applyAlignment="1">
      <alignment horizontal="right"/>
    </xf>
    <xf numFmtId="49" fontId="18" fillId="2" borderId="3" xfId="0" applyNumberFormat="1" applyFont="1" applyFill="1" applyBorder="1" applyAlignment="1">
      <alignment horizontal="right"/>
    </xf>
    <xf numFmtId="0" fontId="19" fillId="2" borderId="4" xfId="0" applyFont="1" applyFill="1" applyBorder="1" applyAlignment="1">
      <alignment horizontal="center"/>
    </xf>
    <xf numFmtId="0" fontId="19" fillId="2" borderId="0" xfId="0" applyFont="1" applyFill="1" applyAlignment="1">
      <alignment horizontal="center"/>
    </xf>
    <xf numFmtId="0" fontId="19" fillId="2" borderId="5" xfId="0" applyFont="1" applyFill="1" applyBorder="1" applyAlignment="1">
      <alignment horizontal="center"/>
    </xf>
    <xf numFmtId="0" fontId="17" fillId="2" borderId="4" xfId="0" applyFont="1" applyFill="1" applyBorder="1"/>
    <xf numFmtId="0" fontId="20" fillId="2" borderId="0" xfId="0" applyFont="1" applyFill="1"/>
    <xf numFmtId="0" fontId="17" fillId="2" borderId="5" xfId="0" applyFont="1" applyFill="1" applyBorder="1"/>
    <xf numFmtId="0" fontId="21" fillId="2" borderId="4" xfId="0" applyFont="1" applyFill="1" applyBorder="1"/>
    <xf numFmtId="0" fontId="21" fillId="2" borderId="0" xfId="0" applyFont="1" applyFill="1"/>
    <xf numFmtId="0" fontId="21" fillId="2" borderId="6" xfId="0" applyFont="1" applyFill="1" applyBorder="1"/>
    <xf numFmtId="0" fontId="21" fillId="2" borderId="7" xfId="0" applyFont="1" applyFill="1" applyBorder="1"/>
    <xf numFmtId="0" fontId="21" fillId="2" borderId="8" xfId="0" applyFont="1" applyFill="1" applyBorder="1"/>
    <xf numFmtId="0" fontId="19" fillId="2" borderId="32" xfId="0" applyFont="1" applyFill="1" applyBorder="1" applyAlignment="1">
      <alignment horizontal="center"/>
    </xf>
    <xf numFmtId="0" fontId="19" fillId="2" borderId="9" xfId="0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/>
    </xf>
    <xf numFmtId="0" fontId="19" fillId="2" borderId="33" xfId="0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/>
    </xf>
    <xf numFmtId="0" fontId="19" fillId="2" borderId="3" xfId="0" applyFont="1" applyFill="1" applyBorder="1" applyAlignment="1">
      <alignment horizontal="center"/>
    </xf>
    <xf numFmtId="49" fontId="19" fillId="2" borderId="34" xfId="0" applyNumberFormat="1" applyFont="1" applyFill="1" applyBorder="1" applyAlignment="1">
      <alignment horizontal="center"/>
    </xf>
    <xf numFmtId="49" fontId="19" fillId="2" borderId="35" xfId="0" applyNumberFormat="1" applyFont="1" applyFill="1" applyBorder="1" applyAlignment="1">
      <alignment horizontal="center"/>
    </xf>
    <xf numFmtId="49" fontId="19" fillId="2" borderId="36" xfId="0" applyNumberFormat="1" applyFont="1" applyFill="1" applyBorder="1" applyAlignment="1">
      <alignment horizontal="center"/>
    </xf>
    <xf numFmtId="49" fontId="19" fillId="2" borderId="2" xfId="0" applyNumberFormat="1" applyFont="1" applyFill="1" applyBorder="1" applyAlignment="1">
      <alignment horizontal="center"/>
    </xf>
    <xf numFmtId="0" fontId="19" fillId="2" borderId="10" xfId="0" applyFont="1" applyFill="1" applyBorder="1" applyAlignment="1">
      <alignment horizontal="center"/>
    </xf>
    <xf numFmtId="0" fontId="22" fillId="2" borderId="37" xfId="0" applyFont="1" applyFill="1" applyBorder="1" applyAlignment="1">
      <alignment horizontal="center"/>
    </xf>
    <xf numFmtId="0" fontId="22" fillId="2" borderId="38" xfId="0" applyFont="1" applyFill="1" applyBorder="1" applyAlignment="1">
      <alignment horizontal="center"/>
    </xf>
    <xf numFmtId="0" fontId="22" fillId="2" borderId="39" xfId="0" applyFont="1" applyFill="1" applyBorder="1" applyAlignment="1">
      <alignment horizontal="center"/>
    </xf>
    <xf numFmtId="0" fontId="19" fillId="2" borderId="40" xfId="0" applyFont="1" applyFill="1" applyBorder="1" applyAlignment="1">
      <alignment horizontal="center"/>
    </xf>
    <xf numFmtId="0" fontId="23" fillId="2" borderId="41" xfId="0" applyFont="1" applyFill="1" applyBorder="1" applyAlignment="1">
      <alignment horizontal="center"/>
    </xf>
    <xf numFmtId="0" fontId="19" fillId="2" borderId="42" xfId="0" applyFont="1" applyFill="1" applyBorder="1" applyAlignment="1">
      <alignment horizontal="center"/>
    </xf>
    <xf numFmtId="0" fontId="19" fillId="2" borderId="41" xfId="0" applyFont="1" applyFill="1" applyBorder="1" applyAlignment="1">
      <alignment horizontal="center"/>
    </xf>
    <xf numFmtId="0" fontId="19" fillId="2" borderId="43" xfId="0" applyFont="1" applyFill="1" applyBorder="1" applyAlignment="1">
      <alignment horizontal="center"/>
    </xf>
    <xf numFmtId="0" fontId="19" fillId="2" borderId="44" xfId="0" applyFont="1" applyFill="1" applyBorder="1" applyAlignment="1">
      <alignment horizontal="center"/>
    </xf>
    <xf numFmtId="0" fontId="19" fillId="2" borderId="23" xfId="0" applyFont="1" applyFill="1" applyBorder="1"/>
    <xf numFmtId="0" fontId="19" fillId="2" borderId="11" xfId="0" applyFont="1" applyFill="1" applyBorder="1"/>
    <xf numFmtId="0" fontId="19" fillId="2" borderId="5" xfId="0" applyFont="1" applyFill="1" applyBorder="1"/>
    <xf numFmtId="0" fontId="23" fillId="2" borderId="6" xfId="0" applyFont="1" applyFill="1" applyBorder="1" applyAlignment="1">
      <alignment horizontal="center"/>
    </xf>
    <xf numFmtId="0" fontId="23" fillId="2" borderId="26" xfId="0" applyFont="1" applyFill="1" applyBorder="1" applyAlignment="1">
      <alignment horizontal="center"/>
    </xf>
    <xf numFmtId="0" fontId="23" fillId="2" borderId="7" xfId="0" applyFont="1" applyFill="1" applyBorder="1" applyAlignment="1">
      <alignment horizontal="center"/>
    </xf>
    <xf numFmtId="0" fontId="23" fillId="2" borderId="0" xfId="0" applyFont="1" applyFill="1" applyAlignment="1">
      <alignment horizontal="center"/>
    </xf>
    <xf numFmtId="0" fontId="23" fillId="2" borderId="27" xfId="0" applyFont="1" applyFill="1" applyBorder="1" applyAlignment="1">
      <alignment horizontal="center"/>
    </xf>
    <xf numFmtId="0" fontId="19" fillId="2" borderId="25" xfId="0" applyFont="1" applyFill="1" applyBorder="1" applyAlignment="1">
      <alignment horizontal="center"/>
    </xf>
    <xf numFmtId="49" fontId="19" fillId="2" borderId="26" xfId="0" applyNumberFormat="1" applyFont="1" applyFill="1" applyBorder="1" applyAlignment="1">
      <alignment horizontal="center"/>
    </xf>
    <xf numFmtId="49" fontId="19" fillId="2" borderId="8" xfId="0" applyNumberFormat="1" applyFont="1" applyFill="1" applyBorder="1" applyAlignment="1">
      <alignment horizontal="center"/>
    </xf>
    <xf numFmtId="49" fontId="18" fillId="2" borderId="1" xfId="0" applyNumberFormat="1" applyFont="1" applyFill="1" applyBorder="1"/>
    <xf numFmtId="49" fontId="18" fillId="2" borderId="33" xfId="0" applyNumberFormat="1" applyFont="1" applyFill="1" applyBorder="1"/>
    <xf numFmtId="0" fontId="18" fillId="2" borderId="45" xfId="0" applyFont="1" applyFill="1" applyBorder="1"/>
    <xf numFmtId="49" fontId="18" fillId="2" borderId="2" xfId="0" applyNumberFormat="1" applyFont="1" applyFill="1" applyBorder="1"/>
    <xf numFmtId="49" fontId="17" fillId="2" borderId="11" xfId="0" applyNumberFormat="1" applyFont="1" applyFill="1" applyBorder="1" applyAlignment="1">
      <alignment horizontal="right"/>
    </xf>
    <xf numFmtId="0" fontId="18" fillId="2" borderId="41" xfId="0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18" fillId="2" borderId="33" xfId="0" applyFont="1" applyFill="1" applyBorder="1" applyAlignment="1">
      <alignment horizontal="center"/>
    </xf>
    <xf numFmtId="0" fontId="18" fillId="2" borderId="11" xfId="0" applyFont="1" applyFill="1" applyBorder="1" applyAlignment="1">
      <alignment horizontal="center"/>
    </xf>
    <xf numFmtId="49" fontId="18" fillId="2" borderId="11" xfId="0" applyNumberFormat="1" applyFont="1" applyFill="1" applyBorder="1" applyAlignment="1">
      <alignment horizontal="center"/>
    </xf>
    <xf numFmtId="0" fontId="18" fillId="2" borderId="0" xfId="0" applyFont="1" applyFill="1"/>
    <xf numFmtId="164" fontId="18" fillId="2" borderId="11" xfId="1" applyNumberFormat="1" applyFont="1" applyFill="1" applyBorder="1"/>
    <xf numFmtId="164" fontId="18" fillId="2" borderId="2" xfId="1" applyNumberFormat="1" applyFont="1" applyFill="1" applyBorder="1"/>
    <xf numFmtId="164" fontId="18" fillId="2" borderId="46" xfId="1" applyNumberFormat="1" applyFont="1" applyFill="1" applyBorder="1"/>
    <xf numFmtId="49" fontId="17" fillId="2" borderId="4" xfId="0" applyNumberFormat="1" applyFont="1" applyFill="1" applyBorder="1"/>
    <xf numFmtId="49" fontId="17" fillId="2" borderId="23" xfId="0" applyNumberFormat="1" applyFont="1" applyFill="1" applyBorder="1"/>
    <xf numFmtId="0" fontId="17" fillId="2" borderId="11" xfId="0" applyFont="1" applyFill="1" applyBorder="1"/>
    <xf numFmtId="49" fontId="17" fillId="2" borderId="0" xfId="0" applyNumberFormat="1" applyFont="1" applyFill="1"/>
    <xf numFmtId="0" fontId="17" fillId="2" borderId="11" xfId="0" applyFont="1" applyFill="1" applyBorder="1" applyAlignment="1">
      <alignment horizontal="center"/>
    </xf>
    <xf numFmtId="0" fontId="17" fillId="2" borderId="0" xfId="0" applyFont="1" applyFill="1" applyAlignment="1">
      <alignment horizontal="center"/>
    </xf>
    <xf numFmtId="0" fontId="17" fillId="2" borderId="23" xfId="0" applyFont="1" applyFill="1" applyBorder="1" applyAlignment="1">
      <alignment horizontal="center"/>
    </xf>
    <xf numFmtId="164" fontId="18" fillId="2" borderId="12" xfId="1" applyNumberFormat="1" applyFont="1" applyFill="1" applyBorder="1"/>
    <xf numFmtId="164" fontId="18" fillId="2" borderId="47" xfId="1" applyNumberFormat="1" applyFont="1" applyFill="1" applyBorder="1"/>
    <xf numFmtId="49" fontId="17" fillId="2" borderId="11" xfId="0" applyNumberFormat="1" applyFont="1" applyFill="1" applyBorder="1" applyAlignment="1">
      <alignment horizontal="center"/>
    </xf>
    <xf numFmtId="164" fontId="17" fillId="2" borderId="11" xfId="1" applyNumberFormat="1" applyFont="1" applyFill="1" applyBorder="1"/>
    <xf numFmtId="164" fontId="17" fillId="2" borderId="12" xfId="1" applyNumberFormat="1" applyFont="1" applyFill="1" applyBorder="1"/>
    <xf numFmtId="164" fontId="17" fillId="2" borderId="47" xfId="1" applyNumberFormat="1" applyFont="1" applyFill="1" applyBorder="1"/>
    <xf numFmtId="0" fontId="18" fillId="2" borderId="0" xfId="0" applyFont="1" applyFill="1" applyAlignment="1">
      <alignment horizontal="center"/>
    </xf>
    <xf numFmtId="0" fontId="18" fillId="2" borderId="23" xfId="0" applyFont="1" applyFill="1" applyBorder="1" applyAlignment="1">
      <alignment horizontal="center"/>
    </xf>
    <xf numFmtId="0" fontId="18" fillId="2" borderId="0" xfId="0" applyFont="1" applyFill="1" applyAlignment="1">
      <alignment wrapText="1"/>
    </xf>
    <xf numFmtId="164" fontId="18" fillId="2" borderId="11" xfId="1" applyNumberFormat="1" applyFont="1" applyFill="1" applyBorder="1" applyAlignment="1">
      <alignment horizontal="center"/>
    </xf>
    <xf numFmtId="164" fontId="17" fillId="2" borderId="0" xfId="1" applyNumberFormat="1" applyFont="1" applyFill="1" applyBorder="1"/>
    <xf numFmtId="164" fontId="18" fillId="2" borderId="0" xfId="1" applyNumberFormat="1" applyFont="1" applyFill="1" applyBorder="1"/>
    <xf numFmtId="49" fontId="17" fillId="2" borderId="6" xfId="0" applyNumberFormat="1" applyFont="1" applyFill="1" applyBorder="1"/>
    <xf numFmtId="49" fontId="17" fillId="2" borderId="27" xfId="0" applyNumberFormat="1" applyFont="1" applyFill="1" applyBorder="1"/>
    <xf numFmtId="0" fontId="17" fillId="2" borderId="26" xfId="0" applyFont="1" applyFill="1" applyBorder="1"/>
    <xf numFmtId="49" fontId="17" fillId="2" borderId="7" xfId="0" applyNumberFormat="1" applyFont="1" applyFill="1" applyBorder="1"/>
    <xf numFmtId="0" fontId="17" fillId="2" borderId="7" xfId="0" applyFont="1" applyFill="1" applyBorder="1"/>
    <xf numFmtId="0" fontId="17" fillId="2" borderId="26" xfId="0" applyFont="1" applyFill="1" applyBorder="1" applyAlignment="1">
      <alignment horizontal="center"/>
    </xf>
    <xf numFmtId="0" fontId="17" fillId="2" borderId="27" xfId="0" applyFont="1" applyFill="1" applyBorder="1" applyAlignment="1">
      <alignment horizontal="center"/>
    </xf>
    <xf numFmtId="0" fontId="18" fillId="2" borderId="26" xfId="0" applyFont="1" applyFill="1" applyBorder="1" applyAlignment="1">
      <alignment horizontal="center"/>
    </xf>
    <xf numFmtId="49" fontId="17" fillId="2" borderId="26" xfId="0" applyNumberFormat="1" applyFont="1" applyFill="1" applyBorder="1" applyAlignment="1">
      <alignment horizontal="center"/>
    </xf>
    <xf numFmtId="164" fontId="17" fillId="2" borderId="26" xfId="1" applyNumberFormat="1" applyFont="1" applyFill="1" applyBorder="1"/>
    <xf numFmtId="164" fontId="17" fillId="2" borderId="7" xfId="1" applyNumberFormat="1" applyFont="1" applyFill="1" applyBorder="1"/>
    <xf numFmtId="164" fontId="17" fillId="2" borderId="48" xfId="1" applyNumberFormat="1" applyFont="1" applyFill="1" applyBorder="1"/>
    <xf numFmtId="0" fontId="24" fillId="2" borderId="0" xfId="0" applyFont="1" applyFill="1" applyAlignment="1">
      <alignment horizontal="left"/>
    </xf>
    <xf numFmtId="0" fontId="19" fillId="2" borderId="0" xfId="0" applyFont="1" applyFill="1" applyAlignment="1">
      <alignment horizontal="center"/>
    </xf>
    <xf numFmtId="0" fontId="18" fillId="2" borderId="5" xfId="0" applyFont="1" applyFill="1" applyBorder="1"/>
    <xf numFmtId="0" fontId="17" fillId="2" borderId="9" xfId="0" applyFont="1" applyFill="1" applyBorder="1"/>
    <xf numFmtId="0" fontId="19" fillId="2" borderId="1" xfId="0" applyFont="1" applyFill="1" applyBorder="1" applyAlignment="1">
      <alignment horizontal="center"/>
    </xf>
    <xf numFmtId="0" fontId="23" fillId="2" borderId="33" xfId="0" applyFont="1" applyFill="1" applyBorder="1" applyAlignment="1">
      <alignment horizontal="center"/>
    </xf>
    <xf numFmtId="0" fontId="23" fillId="2" borderId="2" xfId="0" applyFont="1" applyFill="1" applyBorder="1" applyAlignment="1">
      <alignment horizontal="center"/>
    </xf>
    <xf numFmtId="0" fontId="23" fillId="2" borderId="3" xfId="0" applyFont="1" applyFill="1" applyBorder="1" applyAlignment="1">
      <alignment horizontal="center"/>
    </xf>
    <xf numFmtId="0" fontId="22" fillId="2" borderId="33" xfId="0" applyFont="1" applyFill="1" applyBorder="1" applyAlignment="1">
      <alignment horizontal="center"/>
    </xf>
    <xf numFmtId="0" fontId="22" fillId="2" borderId="2" xfId="0" applyFont="1" applyFill="1" applyBorder="1" applyAlignment="1">
      <alignment horizontal="center"/>
    </xf>
    <xf numFmtId="0" fontId="22" fillId="2" borderId="10" xfId="0" applyFont="1" applyFill="1" applyBorder="1" applyAlignment="1">
      <alignment horizontal="center"/>
    </xf>
    <xf numFmtId="0" fontId="23" fillId="2" borderId="37" xfId="0" applyFont="1" applyFill="1" applyBorder="1" applyAlignment="1">
      <alignment horizontal="center"/>
    </xf>
    <xf numFmtId="0" fontId="23" fillId="2" borderId="38" xfId="0" applyFont="1" applyFill="1" applyBorder="1" applyAlignment="1">
      <alignment horizontal="center"/>
    </xf>
    <xf numFmtId="0" fontId="23" fillId="2" borderId="39" xfId="0" applyFont="1" applyFill="1" applyBorder="1" applyAlignment="1">
      <alignment horizontal="center"/>
    </xf>
    <xf numFmtId="0" fontId="23" fillId="2" borderId="40" xfId="0" applyFont="1" applyFill="1" applyBorder="1" applyAlignment="1">
      <alignment horizontal="center"/>
    </xf>
    <xf numFmtId="0" fontId="23" fillId="2" borderId="42" xfId="0" applyFont="1" applyFill="1" applyBorder="1" applyAlignment="1">
      <alignment horizontal="center"/>
    </xf>
    <xf numFmtId="0" fontId="19" fillId="2" borderId="41" xfId="0" applyFont="1" applyFill="1" applyBorder="1" applyAlignment="1">
      <alignment horizontal="center"/>
    </xf>
    <xf numFmtId="0" fontId="23" fillId="2" borderId="4" xfId="0" applyFont="1" applyFill="1" applyBorder="1" applyAlignment="1">
      <alignment horizontal="center"/>
    </xf>
    <xf numFmtId="0" fontId="23" fillId="2" borderId="11" xfId="0" applyFont="1" applyFill="1" applyBorder="1" applyAlignment="1">
      <alignment horizontal="center"/>
    </xf>
    <xf numFmtId="0" fontId="19" fillId="2" borderId="11" xfId="0" applyFont="1" applyFill="1" applyBorder="1" applyAlignment="1">
      <alignment horizontal="center"/>
    </xf>
    <xf numFmtId="49" fontId="19" fillId="2" borderId="23" xfId="0" applyNumberFormat="1" applyFont="1" applyFill="1" applyBorder="1" applyAlignment="1">
      <alignment horizontal="center"/>
    </xf>
    <xf numFmtId="49" fontId="19" fillId="2" borderId="11" xfId="0" applyNumberFormat="1" applyFont="1" applyFill="1" applyBorder="1" applyAlignment="1">
      <alignment horizontal="center"/>
    </xf>
    <xf numFmtId="49" fontId="19" fillId="2" borderId="5" xfId="0" applyNumberFormat="1" applyFont="1" applyFill="1" applyBorder="1" applyAlignment="1">
      <alignment horizontal="center"/>
    </xf>
    <xf numFmtId="0" fontId="18" fillId="2" borderId="2" xfId="0" applyFont="1" applyFill="1" applyBorder="1"/>
    <xf numFmtId="0" fontId="18" fillId="2" borderId="33" xfId="0" applyFont="1" applyFill="1" applyBorder="1"/>
    <xf numFmtId="0" fontId="18" fillId="2" borderId="45" xfId="0" applyFont="1" applyFill="1" applyBorder="1" applyAlignment="1">
      <alignment horizontal="center"/>
    </xf>
    <xf numFmtId="0" fontId="18" fillId="2" borderId="10" xfId="0" applyFont="1" applyFill="1" applyBorder="1" applyAlignment="1">
      <alignment horizontal="center"/>
    </xf>
    <xf numFmtId="164" fontId="18" fillId="2" borderId="45" xfId="1" applyNumberFormat="1" applyFont="1" applyFill="1" applyBorder="1"/>
    <xf numFmtId="0" fontId="17" fillId="2" borderId="23" xfId="0" applyFont="1" applyFill="1" applyBorder="1"/>
    <xf numFmtId="0" fontId="17" fillId="2" borderId="12" xfId="0" applyFont="1" applyFill="1" applyBorder="1" applyAlignment="1">
      <alignment horizontal="center"/>
    </xf>
    <xf numFmtId="0" fontId="18" fillId="2" borderId="11" xfId="0" applyFont="1" applyFill="1" applyBorder="1"/>
    <xf numFmtId="0" fontId="18" fillId="2" borderId="12" xfId="0" applyFont="1" applyFill="1" applyBorder="1" applyAlignment="1">
      <alignment horizontal="center"/>
    </xf>
    <xf numFmtId="0" fontId="18" fillId="2" borderId="12" xfId="0" applyFont="1" applyFill="1" applyBorder="1"/>
    <xf numFmtId="0" fontId="17" fillId="2" borderId="12" xfId="0" applyFont="1" applyFill="1" applyBorder="1"/>
    <xf numFmtId="0" fontId="17" fillId="2" borderId="49" xfId="0" applyFont="1" applyFill="1" applyBorder="1"/>
    <xf numFmtId="0" fontId="17" fillId="2" borderId="27" xfId="0" applyFont="1" applyFill="1" applyBorder="1"/>
    <xf numFmtId="49" fontId="17" fillId="2" borderId="50" xfId="0" applyNumberFormat="1" applyFont="1" applyFill="1" applyBorder="1"/>
    <xf numFmtId="49" fontId="17" fillId="2" borderId="51" xfId="0" applyNumberFormat="1" applyFont="1" applyFill="1" applyBorder="1"/>
    <xf numFmtId="0" fontId="17" fillId="2" borderId="29" xfId="0" applyFont="1" applyFill="1" applyBorder="1"/>
    <xf numFmtId="49" fontId="17" fillId="2" borderId="30" xfId="0" applyNumberFormat="1" applyFont="1" applyFill="1" applyBorder="1"/>
    <xf numFmtId="0" fontId="18" fillId="2" borderId="30" xfId="0" applyFont="1" applyFill="1" applyBorder="1" applyAlignment="1">
      <alignment horizontal="center"/>
    </xf>
    <xf numFmtId="0" fontId="18" fillId="2" borderId="30" xfId="0" applyFont="1" applyFill="1" applyBorder="1" applyAlignment="1">
      <alignment horizontal="center"/>
    </xf>
    <xf numFmtId="164" fontId="17" fillId="2" borderId="51" xfId="1" applyNumberFormat="1" applyFont="1" applyFill="1" applyBorder="1"/>
    <xf numFmtId="164" fontId="18" fillId="2" borderId="29" xfId="1" applyNumberFormat="1" applyFont="1" applyFill="1" applyBorder="1"/>
    <xf numFmtId="164" fontId="17" fillId="2" borderId="29" xfId="1" applyNumberFormat="1" applyFont="1" applyFill="1" applyBorder="1"/>
    <xf numFmtId="164" fontId="17" fillId="2" borderId="0" xfId="1" applyNumberFormat="1" applyFont="1" applyFill="1"/>
    <xf numFmtId="164" fontId="17" fillId="2" borderId="0" xfId="0" applyNumberFormat="1" applyFont="1" applyFill="1"/>
    <xf numFmtId="0" fontId="18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Font="1" applyFill="1"/>
    <xf numFmtId="49" fontId="21" fillId="2" borderId="1" xfId="0" applyNumberFormat="1" applyFont="1" applyFill="1" applyBorder="1" applyAlignment="1">
      <alignment horizontal="right"/>
    </xf>
    <xf numFmtId="49" fontId="21" fillId="2" borderId="2" xfId="0" applyNumberFormat="1" applyFont="1" applyFill="1" applyBorder="1" applyAlignment="1">
      <alignment horizontal="right"/>
    </xf>
    <xf numFmtId="49" fontId="21" fillId="2" borderId="3" xfId="0" applyNumberFormat="1" applyFont="1" applyFill="1" applyBorder="1" applyAlignment="1">
      <alignment horizontal="right"/>
    </xf>
    <xf numFmtId="0" fontId="25" fillId="2" borderId="4" xfId="0" applyFont="1" applyFill="1" applyBorder="1" applyAlignment="1">
      <alignment horizontal="center"/>
    </xf>
    <xf numFmtId="0" fontId="25" fillId="2" borderId="0" xfId="0" applyFont="1" applyFill="1" applyAlignment="1">
      <alignment horizontal="center"/>
    </xf>
    <xf numFmtId="0" fontId="25" fillId="2" borderId="5" xfId="0" applyFont="1" applyFill="1" applyBorder="1" applyAlignment="1">
      <alignment horizontal="center"/>
    </xf>
    <xf numFmtId="0" fontId="9" fillId="2" borderId="4" xfId="0" applyFont="1" applyFill="1" applyBorder="1"/>
    <xf numFmtId="0" fontId="26" fillId="2" borderId="0" xfId="0" applyFont="1" applyFill="1" applyAlignment="1">
      <alignment horizontal="right"/>
    </xf>
    <xf numFmtId="0" fontId="9" fillId="2" borderId="5" xfId="0" applyFont="1" applyFill="1" applyBorder="1"/>
    <xf numFmtId="0" fontId="21" fillId="2" borderId="4" xfId="0" applyFont="1" applyFill="1" applyBorder="1" applyAlignment="1">
      <alignment horizontal="left"/>
    </xf>
    <xf numFmtId="0" fontId="21" fillId="2" borderId="0" xfId="0" applyFont="1" applyFill="1" applyAlignment="1">
      <alignment horizontal="left"/>
    </xf>
    <xf numFmtId="0" fontId="25" fillId="2" borderId="34" xfId="0" applyFont="1" applyFill="1" applyBorder="1" applyAlignment="1">
      <alignment horizontal="center"/>
    </xf>
    <xf numFmtId="0" fontId="25" fillId="2" borderId="35" xfId="0" applyFont="1" applyFill="1" applyBorder="1" applyAlignment="1">
      <alignment horizontal="center"/>
    </xf>
    <xf numFmtId="0" fontId="25" fillId="2" borderId="35" xfId="0" applyFont="1" applyFill="1" applyBorder="1" applyAlignment="1">
      <alignment horizontal="center"/>
    </xf>
    <xf numFmtId="0" fontId="25" fillId="2" borderId="37" xfId="0" applyFont="1" applyFill="1" applyBorder="1" applyAlignment="1">
      <alignment horizontal="center"/>
    </xf>
    <xf numFmtId="0" fontId="25" fillId="2" borderId="39" xfId="0" applyFont="1" applyFill="1" applyBorder="1" applyAlignment="1">
      <alignment horizontal="center"/>
    </xf>
    <xf numFmtId="49" fontId="25" fillId="2" borderId="13" xfId="0" applyNumberFormat="1" applyFont="1" applyFill="1" applyBorder="1" applyAlignment="1">
      <alignment horizontal="center"/>
    </xf>
    <xf numFmtId="49" fontId="25" fillId="2" borderId="14" xfId="0" applyNumberFormat="1" applyFont="1" applyFill="1" applyBorder="1" applyAlignment="1">
      <alignment horizontal="center"/>
    </xf>
    <xf numFmtId="49" fontId="25" fillId="2" borderId="15" xfId="0" applyNumberFormat="1" applyFont="1" applyFill="1" applyBorder="1" applyAlignment="1">
      <alignment horizontal="center"/>
    </xf>
    <xf numFmtId="49" fontId="25" fillId="2" borderId="42" xfId="0" applyNumberFormat="1" applyFont="1" applyFill="1" applyBorder="1" applyAlignment="1">
      <alignment horizontal="center"/>
    </xf>
    <xf numFmtId="0" fontId="25" fillId="2" borderId="43" xfId="0" applyFont="1" applyFill="1" applyBorder="1" applyAlignment="1">
      <alignment horizontal="center"/>
    </xf>
    <xf numFmtId="0" fontId="25" fillId="2" borderId="42" xfId="0" applyFont="1" applyFill="1" applyBorder="1" applyAlignment="1">
      <alignment horizontal="center"/>
    </xf>
    <xf numFmtId="0" fontId="25" fillId="2" borderId="44" xfId="0" applyFont="1" applyFill="1" applyBorder="1" applyAlignment="1">
      <alignment horizontal="center"/>
    </xf>
    <xf numFmtId="0" fontId="22" fillId="2" borderId="52" xfId="0" applyFont="1" applyFill="1" applyBorder="1" applyAlignment="1">
      <alignment horizontal="center"/>
    </xf>
    <xf numFmtId="0" fontId="22" fillId="2" borderId="53" xfId="0" applyFont="1" applyFill="1" applyBorder="1" applyAlignment="1">
      <alignment horizontal="center"/>
    </xf>
    <xf numFmtId="0" fontId="22" fillId="2" borderId="54" xfId="0" applyFont="1" applyFill="1" applyBorder="1" applyAlignment="1">
      <alignment horizontal="center"/>
    </xf>
    <xf numFmtId="0" fontId="25" fillId="2" borderId="41" xfId="0" applyFont="1" applyFill="1" applyBorder="1" applyAlignment="1">
      <alignment horizontal="center"/>
    </xf>
    <xf numFmtId="0" fontId="25" fillId="2" borderId="23" xfId="0" applyFont="1" applyFill="1" applyBorder="1"/>
    <xf numFmtId="0" fontId="25" fillId="2" borderId="11" xfId="0" applyFont="1" applyFill="1" applyBorder="1"/>
    <xf numFmtId="0" fontId="25" fillId="2" borderId="5" xfId="0" applyFont="1" applyFill="1" applyBorder="1"/>
    <xf numFmtId="0" fontId="25" fillId="2" borderId="26" xfId="0" applyFont="1" applyFill="1" applyBorder="1" applyAlignment="1">
      <alignment horizontal="center"/>
    </xf>
    <xf numFmtId="49" fontId="25" fillId="2" borderId="26" xfId="0" applyNumberFormat="1" applyFont="1" applyFill="1" applyBorder="1" applyAlignment="1">
      <alignment horizontal="center"/>
    </xf>
    <xf numFmtId="49" fontId="25" fillId="2" borderId="48" xfId="0" applyNumberFormat="1" applyFont="1" applyFill="1" applyBorder="1" applyAlignment="1">
      <alignment horizontal="center"/>
    </xf>
    <xf numFmtId="49" fontId="21" fillId="2" borderId="1" xfId="0" applyNumberFormat="1" applyFont="1" applyFill="1" applyBorder="1"/>
    <xf numFmtId="49" fontId="21" fillId="2" borderId="33" xfId="0" applyNumberFormat="1" applyFont="1" applyFill="1" applyBorder="1"/>
    <xf numFmtId="0" fontId="21" fillId="2" borderId="45" xfId="0" applyFont="1" applyFill="1" applyBorder="1"/>
    <xf numFmtId="49" fontId="21" fillId="2" borderId="2" xfId="0" applyNumberFormat="1" applyFont="1" applyFill="1" applyBorder="1"/>
    <xf numFmtId="0" fontId="21" fillId="2" borderId="2" xfId="0" applyFont="1" applyFill="1" applyBorder="1"/>
    <xf numFmtId="0" fontId="21" fillId="2" borderId="10" xfId="0" applyFont="1" applyFill="1" applyBorder="1"/>
    <xf numFmtId="0" fontId="21" fillId="2" borderId="12" xfId="0" applyFont="1" applyFill="1" applyBorder="1"/>
    <xf numFmtId="0" fontId="21" fillId="2" borderId="11" xfId="0" applyFont="1" applyFill="1" applyBorder="1"/>
    <xf numFmtId="164" fontId="21" fillId="2" borderId="10" xfId="1" applyNumberFormat="1" applyFont="1" applyFill="1" applyBorder="1"/>
    <xf numFmtId="164" fontId="21" fillId="2" borderId="45" xfId="1" applyNumberFormat="1" applyFont="1" applyFill="1" applyBorder="1"/>
    <xf numFmtId="49" fontId="9" fillId="2" borderId="4" xfId="0" applyNumberFormat="1" applyFont="1" applyFill="1" applyBorder="1"/>
    <xf numFmtId="49" fontId="9" fillId="2" borderId="23" xfId="0" applyNumberFormat="1" applyFont="1" applyFill="1" applyBorder="1"/>
    <xf numFmtId="0" fontId="9" fillId="2" borderId="11" xfId="0" applyFont="1" applyFill="1" applyBorder="1"/>
    <xf numFmtId="164" fontId="21" fillId="2" borderId="12" xfId="1" applyNumberFormat="1" applyFont="1" applyFill="1" applyBorder="1"/>
    <xf numFmtId="164" fontId="21" fillId="2" borderId="11" xfId="1" applyNumberFormat="1" applyFont="1" applyFill="1" applyBorder="1"/>
    <xf numFmtId="164" fontId="21" fillId="2" borderId="0" xfId="1" applyNumberFormat="1" applyFont="1" applyFill="1" applyBorder="1"/>
    <xf numFmtId="49" fontId="9" fillId="2" borderId="11" xfId="0" applyNumberFormat="1" applyFont="1" applyFill="1" applyBorder="1" applyAlignment="1">
      <alignment horizontal="right"/>
    </xf>
    <xf numFmtId="0" fontId="9" fillId="2" borderId="12" xfId="0" applyFont="1" applyFill="1" applyBorder="1"/>
    <xf numFmtId="164" fontId="9" fillId="2" borderId="0" xfId="1" applyNumberFormat="1" applyFont="1" applyFill="1"/>
    <xf numFmtId="164" fontId="9" fillId="2" borderId="11" xfId="1" applyNumberFormat="1" applyFont="1" applyFill="1" applyBorder="1"/>
    <xf numFmtId="164" fontId="9" fillId="2" borderId="12" xfId="1" applyNumberFormat="1" applyFont="1" applyFill="1" applyBorder="1"/>
    <xf numFmtId="49" fontId="9" fillId="2" borderId="11" xfId="0" applyNumberFormat="1" applyFont="1" applyFill="1" applyBorder="1"/>
    <xf numFmtId="49" fontId="21" fillId="2" borderId="12" xfId="0" applyNumberFormat="1" applyFont="1" applyFill="1" applyBorder="1"/>
    <xf numFmtId="49" fontId="9" fillId="2" borderId="12" xfId="0" applyNumberFormat="1" applyFont="1" applyFill="1" applyBorder="1"/>
    <xf numFmtId="49" fontId="18" fillId="2" borderId="11" xfId="0" applyNumberFormat="1" applyFont="1" applyFill="1" applyBorder="1"/>
    <xf numFmtId="49" fontId="17" fillId="2" borderId="11" xfId="0" applyNumberFormat="1" applyFont="1" applyFill="1" applyBorder="1"/>
    <xf numFmtId="0" fontId="21" fillId="2" borderId="11" xfId="0" applyFont="1" applyFill="1" applyBorder="1" applyAlignment="1">
      <alignment wrapText="1"/>
    </xf>
    <xf numFmtId="49" fontId="9" fillId="2" borderId="4" xfId="0" applyNumberFormat="1" applyFont="1" applyFill="1" applyBorder="1" applyAlignment="1">
      <alignment vertical="center"/>
    </xf>
    <xf numFmtId="49" fontId="9" fillId="2" borderId="23" xfId="0" applyNumberFormat="1" applyFont="1" applyFill="1" applyBorder="1" applyAlignment="1">
      <alignment vertical="center"/>
    </xf>
    <xf numFmtId="0" fontId="9" fillId="2" borderId="11" xfId="0" applyFont="1" applyFill="1" applyBorder="1" applyAlignment="1">
      <alignment vertical="center"/>
    </xf>
    <xf numFmtId="49" fontId="9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49" fontId="9" fillId="2" borderId="12" xfId="0" applyNumberFormat="1" applyFont="1" applyFill="1" applyBorder="1" applyAlignment="1">
      <alignment vertical="center"/>
    </xf>
    <xf numFmtId="164" fontId="21" fillId="2" borderId="12" xfId="1" applyNumberFormat="1" applyFont="1" applyFill="1" applyBorder="1" applyAlignment="1">
      <alignment vertical="center"/>
    </xf>
    <xf numFmtId="164" fontId="9" fillId="2" borderId="11" xfId="1" applyNumberFormat="1" applyFont="1" applyFill="1" applyBorder="1" applyAlignment="1">
      <alignment vertical="center"/>
    </xf>
    <xf numFmtId="49" fontId="17" fillId="2" borderId="0" xfId="0" applyNumberFormat="1" applyFont="1" applyFill="1" applyAlignment="1">
      <alignment horizontal="center"/>
    </xf>
    <xf numFmtId="49" fontId="9" fillId="2" borderId="6" xfId="0" applyNumberFormat="1" applyFont="1" applyFill="1" applyBorder="1"/>
    <xf numFmtId="49" fontId="9" fillId="2" borderId="27" xfId="0" applyNumberFormat="1" applyFont="1" applyFill="1" applyBorder="1"/>
    <xf numFmtId="0" fontId="9" fillId="2" borderId="26" xfId="0" applyFont="1" applyFill="1" applyBorder="1"/>
    <xf numFmtId="49" fontId="9" fillId="2" borderId="7" xfId="0" applyNumberFormat="1" applyFont="1" applyFill="1" applyBorder="1"/>
    <xf numFmtId="0" fontId="9" fillId="2" borderId="7" xfId="0" applyFont="1" applyFill="1" applyBorder="1"/>
    <xf numFmtId="0" fontId="9" fillId="2" borderId="49" xfId="0" applyFont="1" applyFill="1" applyBorder="1"/>
    <xf numFmtId="0" fontId="9" fillId="2" borderId="25" xfId="0" applyFont="1" applyFill="1" applyBorder="1"/>
    <xf numFmtId="49" fontId="9" fillId="2" borderId="25" xfId="0" applyNumberFormat="1" applyFont="1" applyFill="1" applyBorder="1"/>
    <xf numFmtId="164" fontId="9" fillId="2" borderId="7" xfId="1" applyNumberFormat="1" applyFont="1" applyFill="1" applyBorder="1"/>
    <xf numFmtId="164" fontId="9" fillId="2" borderId="26" xfId="1" applyNumberFormat="1" applyFont="1" applyFill="1" applyBorder="1"/>
    <xf numFmtId="0" fontId="26" fillId="2" borderId="0" xfId="0" applyFont="1" applyFill="1" applyAlignment="1">
      <alignment horizontal="left"/>
    </xf>
    <xf numFmtId="0" fontId="26" fillId="2" borderId="5" xfId="0" applyFont="1" applyFill="1" applyBorder="1" applyAlignment="1">
      <alignment horizontal="left"/>
    </xf>
    <xf numFmtId="0" fontId="19" fillId="2" borderId="34" xfId="0" applyFont="1" applyFill="1" applyBorder="1" applyAlignment="1">
      <alignment horizontal="center"/>
    </xf>
    <xf numFmtId="0" fontId="19" fillId="2" borderId="35" xfId="0" applyFont="1" applyFill="1" applyBorder="1" applyAlignment="1">
      <alignment horizontal="center"/>
    </xf>
    <xf numFmtId="0" fontId="19" fillId="2" borderId="36" xfId="0" applyFont="1" applyFill="1" applyBorder="1" applyAlignment="1">
      <alignment horizontal="center"/>
    </xf>
    <xf numFmtId="0" fontId="19" fillId="2" borderId="37" xfId="0" applyFont="1" applyFill="1" applyBorder="1" applyAlignment="1">
      <alignment horizontal="center"/>
    </xf>
    <xf numFmtId="0" fontId="19" fillId="2" borderId="39" xfId="0" applyFont="1" applyFill="1" applyBorder="1" applyAlignment="1">
      <alignment horizontal="center"/>
    </xf>
    <xf numFmtId="49" fontId="19" fillId="2" borderId="13" xfId="0" applyNumberFormat="1" applyFont="1" applyFill="1" applyBorder="1" applyAlignment="1">
      <alignment horizontal="center"/>
    </xf>
    <xf numFmtId="49" fontId="19" fillId="2" borderId="14" xfId="0" applyNumberFormat="1" applyFont="1" applyFill="1" applyBorder="1" applyAlignment="1">
      <alignment horizontal="center"/>
    </xf>
    <xf numFmtId="49" fontId="19" fillId="2" borderId="15" xfId="0" applyNumberFormat="1" applyFont="1" applyFill="1" applyBorder="1" applyAlignment="1">
      <alignment horizontal="center"/>
    </xf>
    <xf numFmtId="49" fontId="19" fillId="2" borderId="14" xfId="0" applyNumberFormat="1" applyFont="1" applyFill="1" applyBorder="1" applyAlignment="1">
      <alignment horizontal="center"/>
    </xf>
    <xf numFmtId="0" fontId="19" fillId="2" borderId="52" xfId="0" applyFont="1" applyFill="1" applyBorder="1" applyAlignment="1">
      <alignment horizontal="center"/>
    </xf>
    <xf numFmtId="0" fontId="19" fillId="2" borderId="14" xfId="0" applyFont="1" applyFill="1" applyBorder="1" applyAlignment="1">
      <alignment horizontal="center"/>
    </xf>
    <xf numFmtId="0" fontId="19" fillId="2" borderId="15" xfId="0" applyFont="1" applyFill="1" applyBorder="1" applyAlignment="1">
      <alignment horizontal="center"/>
    </xf>
    <xf numFmtId="0" fontId="19" fillId="2" borderId="43" xfId="0" applyFont="1" applyFill="1" applyBorder="1"/>
    <xf numFmtId="0" fontId="19" fillId="2" borderId="41" xfId="0" applyFont="1" applyFill="1" applyBorder="1"/>
    <xf numFmtId="0" fontId="19" fillId="2" borderId="55" xfId="0" applyFont="1" applyFill="1" applyBorder="1"/>
    <xf numFmtId="0" fontId="22" fillId="2" borderId="6" xfId="0" applyFont="1" applyFill="1" applyBorder="1" applyAlignment="1">
      <alignment horizontal="center"/>
    </xf>
    <xf numFmtId="0" fontId="22" fillId="2" borderId="26" xfId="0" applyFont="1" applyFill="1" applyBorder="1" applyAlignment="1">
      <alignment horizontal="center"/>
    </xf>
    <xf numFmtId="0" fontId="22" fillId="2" borderId="7" xfId="0" applyFont="1" applyFill="1" applyBorder="1" applyAlignment="1">
      <alignment horizontal="center"/>
    </xf>
    <xf numFmtId="0" fontId="22" fillId="2" borderId="25" xfId="0" applyFont="1" applyFill="1" applyBorder="1" applyAlignment="1">
      <alignment horizontal="center"/>
    </xf>
    <xf numFmtId="0" fontId="19" fillId="2" borderId="26" xfId="0" applyFont="1" applyFill="1" applyBorder="1" applyAlignment="1">
      <alignment horizontal="center"/>
    </xf>
    <xf numFmtId="49" fontId="19" fillId="2" borderId="48" xfId="0" applyNumberFormat="1" applyFont="1" applyFill="1" applyBorder="1" applyAlignment="1">
      <alignment horizontal="center"/>
    </xf>
    <xf numFmtId="49" fontId="18" fillId="2" borderId="4" xfId="0" applyNumberFormat="1" applyFont="1" applyFill="1" applyBorder="1"/>
    <xf numFmtId="49" fontId="18" fillId="2" borderId="23" xfId="0" applyNumberFormat="1" applyFont="1" applyFill="1" applyBorder="1"/>
    <xf numFmtId="49" fontId="18" fillId="2" borderId="0" xfId="0" applyNumberFormat="1" applyFont="1" applyFill="1"/>
    <xf numFmtId="49" fontId="18" fillId="2" borderId="12" xfId="0" applyNumberFormat="1" applyFont="1" applyFill="1" applyBorder="1"/>
    <xf numFmtId="49" fontId="17" fillId="2" borderId="12" xfId="0" applyNumberFormat="1" applyFont="1" applyFill="1" applyBorder="1"/>
    <xf numFmtId="49" fontId="17" fillId="2" borderId="56" xfId="0" applyNumberFormat="1" applyFont="1" applyFill="1" applyBorder="1"/>
    <xf numFmtId="49" fontId="17" fillId="2" borderId="57" xfId="0" applyNumberFormat="1" applyFont="1" applyFill="1" applyBorder="1"/>
    <xf numFmtId="0" fontId="17" fillId="2" borderId="58" xfId="0" applyFont="1" applyFill="1" applyBorder="1"/>
    <xf numFmtId="49" fontId="17" fillId="2" borderId="59" xfId="0" applyNumberFormat="1" applyFont="1" applyFill="1" applyBorder="1"/>
    <xf numFmtId="0" fontId="18" fillId="2" borderId="59" xfId="0" applyFont="1" applyFill="1" applyBorder="1" applyAlignment="1">
      <alignment horizontal="center"/>
    </xf>
    <xf numFmtId="0" fontId="18" fillId="2" borderId="60" xfId="0" applyFont="1" applyFill="1" applyBorder="1" applyAlignment="1">
      <alignment horizontal="center"/>
    </xf>
    <xf numFmtId="0" fontId="18" fillId="2" borderId="59" xfId="0" applyFont="1" applyFill="1" applyBorder="1" applyAlignment="1">
      <alignment horizontal="center"/>
    </xf>
    <xf numFmtId="164" fontId="17" fillId="2" borderId="58" xfId="1" applyNumberFormat="1" applyFont="1" applyFill="1" applyBorder="1"/>
    <xf numFmtId="164" fontId="17" fillId="2" borderId="61" xfId="1" applyNumberFormat="1" applyFont="1" applyFill="1" applyBorder="1"/>
    <xf numFmtId="0" fontId="27" fillId="2" borderId="0" xfId="0" applyFont="1" applyFill="1"/>
    <xf numFmtId="0" fontId="26" fillId="2" borderId="0" xfId="0" applyFont="1" applyFill="1"/>
    <xf numFmtId="0" fontId="18" fillId="2" borderId="6" xfId="0" applyFont="1" applyFill="1" applyBorder="1"/>
    <xf numFmtId="0" fontId="18" fillId="2" borderId="7" xfId="0" applyFont="1" applyFill="1" applyBorder="1"/>
    <xf numFmtId="0" fontId="17" fillId="2" borderId="8" xfId="0" applyFont="1" applyFill="1" applyBorder="1"/>
    <xf numFmtId="0" fontId="19" fillId="2" borderId="35" xfId="0" applyFont="1" applyFill="1" applyBorder="1" applyAlignment="1">
      <alignment horizontal="center"/>
    </xf>
    <xf numFmtId="49" fontId="19" fillId="2" borderId="42" xfId="0" applyNumberFormat="1" applyFont="1" applyFill="1" applyBorder="1" applyAlignment="1">
      <alignment horizontal="center"/>
    </xf>
    <xf numFmtId="0" fontId="19" fillId="2" borderId="43" xfId="0" applyFont="1" applyFill="1" applyBorder="1" applyAlignment="1">
      <alignment horizontal="center"/>
    </xf>
    <xf numFmtId="0" fontId="19" fillId="2" borderId="42" xfId="0" applyFont="1" applyFill="1" applyBorder="1" applyAlignment="1">
      <alignment horizontal="center"/>
    </xf>
    <xf numFmtId="0" fontId="23" fillId="2" borderId="43" xfId="0" applyFont="1" applyFill="1" applyBorder="1" applyAlignment="1">
      <alignment horizontal="center"/>
    </xf>
    <xf numFmtId="0" fontId="19" fillId="2" borderId="0" xfId="0" applyFont="1" applyFill="1"/>
    <xf numFmtId="0" fontId="23" fillId="2" borderId="23" xfId="0" applyFont="1" applyFill="1" applyBorder="1" applyAlignment="1">
      <alignment horizontal="center"/>
    </xf>
    <xf numFmtId="49" fontId="19" fillId="2" borderId="0" xfId="0" applyNumberFormat="1" applyFont="1" applyFill="1" applyAlignment="1">
      <alignment horizontal="center"/>
    </xf>
    <xf numFmtId="164" fontId="18" fillId="2" borderId="10" xfId="1" applyNumberFormat="1" applyFont="1" applyFill="1" applyBorder="1"/>
    <xf numFmtId="49" fontId="17" fillId="2" borderId="0" xfId="0" applyNumberFormat="1" applyFont="1" applyFill="1" applyAlignment="1">
      <alignment horizontal="right"/>
    </xf>
    <xf numFmtId="43" fontId="17" fillId="2" borderId="12" xfId="1" applyFont="1" applyFill="1" applyBorder="1"/>
    <xf numFmtId="0" fontId="18" fillId="2" borderId="11" xfId="0" applyFont="1" applyFill="1" applyBorder="1" applyAlignment="1">
      <alignment wrapText="1"/>
    </xf>
    <xf numFmtId="49" fontId="17" fillId="2" borderId="25" xfId="0" applyNumberFormat="1" applyFont="1" applyFill="1" applyBorder="1"/>
    <xf numFmtId="49" fontId="19" fillId="2" borderId="62" xfId="0" applyNumberFormat="1" applyFont="1" applyFill="1" applyBorder="1" applyAlignment="1">
      <alignment horizontal="center"/>
    </xf>
    <xf numFmtId="49" fontId="19" fillId="2" borderId="63" xfId="0" applyNumberFormat="1" applyFont="1" applyFill="1" applyBorder="1" applyAlignment="1">
      <alignment horizontal="center"/>
    </xf>
    <xf numFmtId="49" fontId="19" fillId="2" borderId="63" xfId="0" applyNumberFormat="1" applyFont="1" applyFill="1" applyBorder="1" applyAlignment="1">
      <alignment horizontal="center"/>
    </xf>
    <xf numFmtId="0" fontId="23" fillId="2" borderId="44" xfId="0" applyFont="1" applyFill="1" applyBorder="1" applyAlignment="1">
      <alignment horizontal="center"/>
    </xf>
    <xf numFmtId="0" fontId="23" fillId="2" borderId="25" xfId="0" applyFont="1" applyFill="1" applyBorder="1" applyAlignment="1">
      <alignment horizontal="center"/>
    </xf>
    <xf numFmtId="0" fontId="19" fillId="2" borderId="26" xfId="0" applyFont="1" applyFill="1" applyBorder="1" applyAlignment="1">
      <alignment horizontal="center"/>
    </xf>
    <xf numFmtId="49" fontId="19" fillId="2" borderId="27" xfId="0" applyNumberFormat="1" applyFont="1" applyFill="1" applyBorder="1" applyAlignment="1">
      <alignment horizontal="center"/>
    </xf>
    <xf numFmtId="49" fontId="17" fillId="2" borderId="22" xfId="0" applyNumberFormat="1" applyFont="1" applyFill="1" applyBorder="1"/>
    <xf numFmtId="49" fontId="18" fillId="2" borderId="22" xfId="0" applyNumberFormat="1" applyFont="1" applyFill="1" applyBorder="1"/>
    <xf numFmtId="0" fontId="18" fillId="2" borderId="23" xfId="0" applyFont="1" applyFill="1" applyBorder="1"/>
    <xf numFmtId="0" fontId="18" fillId="2" borderId="41" xfId="0" applyFont="1" applyFill="1" applyBorder="1"/>
    <xf numFmtId="164" fontId="18" fillId="2" borderId="11" xfId="0" applyNumberFormat="1" applyFont="1" applyFill="1" applyBorder="1"/>
    <xf numFmtId="164" fontId="18" fillId="2" borderId="47" xfId="0" applyNumberFormat="1" applyFont="1" applyFill="1" applyBorder="1"/>
    <xf numFmtId="49" fontId="18" fillId="2" borderId="23" xfId="0" applyNumberFormat="1" applyFont="1" applyFill="1" applyBorder="1" applyAlignment="1">
      <alignment horizontal="right"/>
    </xf>
    <xf numFmtId="49" fontId="18" fillId="2" borderId="11" xfId="0" applyNumberFormat="1" applyFont="1" applyFill="1" applyBorder="1" applyAlignment="1">
      <alignment horizontal="right"/>
    </xf>
    <xf numFmtId="0" fontId="17" fillId="2" borderId="11" xfId="0" applyFont="1" applyFill="1" applyBorder="1" applyAlignment="1">
      <alignment horizontal="left"/>
    </xf>
    <xf numFmtId="164" fontId="17" fillId="2" borderId="11" xfId="0" applyNumberFormat="1" applyFont="1" applyFill="1" applyBorder="1"/>
    <xf numFmtId="164" fontId="17" fillId="2" borderId="23" xfId="1" applyNumberFormat="1" applyFont="1" applyFill="1" applyBorder="1"/>
    <xf numFmtId="164" fontId="18" fillId="2" borderId="23" xfId="1" applyNumberFormat="1" applyFont="1" applyFill="1" applyBorder="1"/>
    <xf numFmtId="0" fontId="18" fillId="2" borderId="49" xfId="0" applyFont="1" applyFill="1" applyBorder="1"/>
    <xf numFmtId="0" fontId="17" fillId="2" borderId="25" xfId="0" applyFont="1" applyFill="1" applyBorder="1"/>
    <xf numFmtId="0" fontId="18" fillId="2" borderId="64" xfId="0" applyFont="1" applyFill="1" applyBorder="1" applyAlignment="1">
      <alignment horizontal="center"/>
    </xf>
    <xf numFmtId="164" fontId="28" fillId="2" borderId="0" xfId="1" applyNumberFormat="1" applyFont="1" applyFill="1"/>
    <xf numFmtId="0" fontId="21" fillId="2" borderId="0" xfId="0" applyFont="1" applyFill="1" applyAlignment="1">
      <alignment horizontal="center"/>
    </xf>
    <xf numFmtId="49" fontId="29" fillId="2" borderId="1" xfId="0" applyNumberFormat="1" applyFont="1" applyFill="1" applyBorder="1" applyAlignment="1">
      <alignment horizontal="right"/>
    </xf>
    <xf numFmtId="49" fontId="29" fillId="2" borderId="2" xfId="0" applyNumberFormat="1" applyFont="1" applyFill="1" applyBorder="1" applyAlignment="1">
      <alignment horizontal="right"/>
    </xf>
    <xf numFmtId="49" fontId="29" fillId="2" borderId="3" xfId="0" applyNumberFormat="1" applyFont="1" applyFill="1" applyBorder="1" applyAlignment="1">
      <alignment horizontal="right"/>
    </xf>
    <xf numFmtId="0" fontId="30" fillId="2" borderId="4" xfId="0" applyFont="1" applyFill="1" applyBorder="1" applyAlignment="1">
      <alignment horizontal="center"/>
    </xf>
    <xf numFmtId="0" fontId="30" fillId="2" borderId="0" xfId="0" applyFont="1" applyFill="1" applyAlignment="1">
      <alignment horizontal="center"/>
    </xf>
    <xf numFmtId="0" fontId="30" fillId="2" borderId="5" xfId="0" applyFont="1" applyFill="1" applyBorder="1" applyAlignment="1">
      <alignment horizontal="center"/>
    </xf>
    <xf numFmtId="0" fontId="31" fillId="2" borderId="4" xfId="0" applyFont="1" applyFill="1" applyBorder="1"/>
    <xf numFmtId="0" fontId="31" fillId="2" borderId="0" xfId="0" applyFont="1" applyFill="1"/>
    <xf numFmtId="0" fontId="3" fillId="2" borderId="5" xfId="0" applyFont="1" applyFill="1" applyBorder="1"/>
    <xf numFmtId="0" fontId="30" fillId="2" borderId="34" xfId="0" applyFont="1" applyFill="1" applyBorder="1" applyAlignment="1">
      <alignment horizontal="center"/>
    </xf>
    <xf numFmtId="0" fontId="30" fillId="2" borderId="35" xfId="0" applyFont="1" applyFill="1" applyBorder="1" applyAlignment="1">
      <alignment horizontal="center"/>
    </xf>
    <xf numFmtId="0" fontId="30" fillId="2" borderId="35" xfId="0" applyFont="1" applyFill="1" applyBorder="1" applyAlignment="1">
      <alignment horizontal="center"/>
    </xf>
    <xf numFmtId="0" fontId="30" fillId="2" borderId="37" xfId="0" applyFont="1" applyFill="1" applyBorder="1" applyAlignment="1">
      <alignment horizontal="center"/>
    </xf>
    <xf numFmtId="0" fontId="30" fillId="2" borderId="39" xfId="0" applyFont="1" applyFill="1" applyBorder="1" applyAlignment="1">
      <alignment horizontal="center"/>
    </xf>
    <xf numFmtId="49" fontId="30" fillId="2" borderId="13" xfId="0" applyNumberFormat="1" applyFont="1" applyFill="1" applyBorder="1" applyAlignment="1">
      <alignment horizontal="center"/>
    </xf>
    <xf numFmtId="49" fontId="30" fillId="2" borderId="14" xfId="0" applyNumberFormat="1" applyFont="1" applyFill="1" applyBorder="1" applyAlignment="1">
      <alignment horizontal="center"/>
    </xf>
    <xf numFmtId="49" fontId="30" fillId="2" borderId="15" xfId="0" applyNumberFormat="1" applyFont="1" applyFill="1" applyBorder="1" applyAlignment="1">
      <alignment horizontal="center"/>
    </xf>
    <xf numFmtId="49" fontId="30" fillId="2" borderId="42" xfId="0" applyNumberFormat="1" applyFont="1" applyFill="1" applyBorder="1" applyAlignment="1">
      <alignment horizontal="center"/>
    </xf>
    <xf numFmtId="0" fontId="30" fillId="2" borderId="43" xfId="0" applyFont="1" applyFill="1" applyBorder="1" applyAlignment="1">
      <alignment horizontal="center"/>
    </xf>
    <xf numFmtId="0" fontId="30" fillId="2" borderId="42" xfId="0" applyFont="1" applyFill="1" applyBorder="1" applyAlignment="1">
      <alignment horizontal="center"/>
    </xf>
    <xf numFmtId="0" fontId="30" fillId="2" borderId="44" xfId="0" applyFont="1" applyFill="1" applyBorder="1" applyAlignment="1">
      <alignment horizontal="center"/>
    </xf>
    <xf numFmtId="0" fontId="32" fillId="2" borderId="52" xfId="0" applyFont="1" applyFill="1" applyBorder="1" applyAlignment="1">
      <alignment horizontal="center"/>
    </xf>
    <xf numFmtId="0" fontId="32" fillId="2" borderId="54" xfId="0" applyFont="1" applyFill="1" applyBorder="1" applyAlignment="1">
      <alignment horizontal="center"/>
    </xf>
    <xf numFmtId="0" fontId="30" fillId="2" borderId="40" xfId="0" applyFont="1" applyFill="1" applyBorder="1" applyAlignment="1">
      <alignment horizontal="center"/>
    </xf>
    <xf numFmtId="0" fontId="30" fillId="2" borderId="41" xfId="0" applyFont="1" applyFill="1" applyBorder="1" applyAlignment="1">
      <alignment horizontal="center"/>
    </xf>
    <xf numFmtId="0" fontId="30" fillId="2" borderId="42" xfId="0" applyFont="1" applyFill="1" applyBorder="1" applyAlignment="1">
      <alignment horizontal="center"/>
    </xf>
    <xf numFmtId="0" fontId="30" fillId="2" borderId="41" xfId="0" applyFont="1" applyFill="1" applyBorder="1" applyAlignment="1">
      <alignment horizontal="center"/>
    </xf>
    <xf numFmtId="0" fontId="30" fillId="2" borderId="23" xfId="0" applyFont="1" applyFill="1" applyBorder="1"/>
    <xf numFmtId="0" fontId="30" fillId="2" borderId="5" xfId="0" applyFont="1" applyFill="1" applyBorder="1"/>
    <xf numFmtId="0" fontId="33" fillId="2" borderId="6" xfId="0" applyFont="1" applyFill="1" applyBorder="1" applyAlignment="1">
      <alignment horizontal="center"/>
    </xf>
    <xf numFmtId="0" fontId="33" fillId="2" borderId="26" xfId="0" applyFont="1" applyFill="1" applyBorder="1" applyAlignment="1">
      <alignment horizontal="center"/>
    </xf>
    <xf numFmtId="0" fontId="33" fillId="2" borderId="7" xfId="0" applyFont="1" applyFill="1" applyBorder="1" applyAlignment="1">
      <alignment horizontal="center"/>
    </xf>
    <xf numFmtId="0" fontId="33" fillId="2" borderId="0" xfId="0" applyFont="1" applyFill="1" applyAlignment="1">
      <alignment horizontal="center"/>
    </xf>
    <xf numFmtId="0" fontId="33" fillId="2" borderId="11" xfId="0" applyFont="1" applyFill="1" applyBorder="1" applyAlignment="1">
      <alignment horizontal="center"/>
    </xf>
    <xf numFmtId="0" fontId="30" fillId="2" borderId="26" xfId="0" applyFont="1" applyFill="1" applyBorder="1" applyAlignment="1">
      <alignment horizontal="center"/>
    </xf>
    <xf numFmtId="49" fontId="30" fillId="2" borderId="27" xfId="0" applyNumberFormat="1" applyFont="1" applyFill="1" applyBorder="1" applyAlignment="1">
      <alignment horizontal="center"/>
    </xf>
    <xf numFmtId="49" fontId="30" fillId="2" borderId="8" xfId="0" applyNumberFormat="1" applyFont="1" applyFill="1" applyBorder="1" applyAlignment="1">
      <alignment horizontal="center"/>
    </xf>
    <xf numFmtId="49" fontId="29" fillId="2" borderId="1" xfId="0" applyNumberFormat="1" applyFont="1" applyFill="1" applyBorder="1"/>
    <xf numFmtId="49" fontId="29" fillId="2" borderId="33" xfId="0" applyNumberFormat="1" applyFont="1" applyFill="1" applyBorder="1"/>
    <xf numFmtId="0" fontId="29" fillId="2" borderId="45" xfId="0" applyFont="1" applyFill="1" applyBorder="1"/>
    <xf numFmtId="49" fontId="29" fillId="2" borderId="2" xfId="0" applyNumberFormat="1" applyFont="1" applyFill="1" applyBorder="1"/>
    <xf numFmtId="0" fontId="29" fillId="2" borderId="2" xfId="0" applyFont="1" applyFill="1" applyBorder="1"/>
    <xf numFmtId="0" fontId="18" fillId="2" borderId="44" xfId="0" applyFont="1" applyFill="1" applyBorder="1" applyAlignment="1">
      <alignment horizontal="center"/>
    </xf>
    <xf numFmtId="49" fontId="18" fillId="2" borderId="12" xfId="0" applyNumberFormat="1" applyFont="1" applyFill="1" applyBorder="1" applyAlignment="1">
      <alignment horizontal="center"/>
    </xf>
    <xf numFmtId="164" fontId="29" fillId="2" borderId="3" xfId="1" applyNumberFormat="1" applyFont="1" applyFill="1" applyBorder="1"/>
    <xf numFmtId="49" fontId="31" fillId="2" borderId="4" xfId="0" applyNumberFormat="1" applyFont="1" applyFill="1" applyBorder="1"/>
    <xf numFmtId="49" fontId="31" fillId="2" borderId="23" xfId="0" applyNumberFormat="1" applyFont="1" applyFill="1" applyBorder="1"/>
    <xf numFmtId="0" fontId="31" fillId="2" borderId="11" xfId="0" applyFont="1" applyFill="1" applyBorder="1"/>
    <xf numFmtId="49" fontId="31" fillId="2" borderId="0" xfId="0" applyNumberFormat="1" applyFont="1" applyFill="1"/>
    <xf numFmtId="0" fontId="29" fillId="2" borderId="11" xfId="0" applyFont="1" applyFill="1" applyBorder="1"/>
    <xf numFmtId="0" fontId="29" fillId="2" borderId="0" xfId="0" applyFont="1" applyFill="1"/>
    <xf numFmtId="164" fontId="29" fillId="2" borderId="5" xfId="1" applyNumberFormat="1" applyFont="1" applyFill="1" applyBorder="1"/>
    <xf numFmtId="49" fontId="31" fillId="2" borderId="11" xfId="0" applyNumberFormat="1" applyFont="1" applyFill="1" applyBorder="1" applyAlignment="1">
      <alignment horizontal="right"/>
    </xf>
    <xf numFmtId="49" fontId="17" fillId="2" borderId="12" xfId="0" applyNumberFormat="1" applyFont="1" applyFill="1" applyBorder="1" applyAlignment="1">
      <alignment horizontal="center"/>
    </xf>
    <xf numFmtId="164" fontId="31" fillId="2" borderId="5" xfId="1" applyNumberFormat="1" applyFont="1" applyFill="1" applyBorder="1"/>
    <xf numFmtId="0" fontId="31" fillId="2" borderId="12" xfId="0" applyFont="1" applyFill="1" applyBorder="1"/>
    <xf numFmtId="49" fontId="29" fillId="2" borderId="12" xfId="0" applyNumberFormat="1" applyFont="1" applyFill="1" applyBorder="1"/>
    <xf numFmtId="49" fontId="31" fillId="2" borderId="12" xfId="0" applyNumberFormat="1" applyFont="1" applyFill="1" applyBorder="1"/>
    <xf numFmtId="0" fontId="29" fillId="2" borderId="12" xfId="0" applyFont="1" applyFill="1" applyBorder="1"/>
    <xf numFmtId="0" fontId="29" fillId="2" borderId="11" xfId="0" applyFont="1" applyFill="1" applyBorder="1" applyAlignment="1">
      <alignment wrapText="1"/>
    </xf>
    <xf numFmtId="49" fontId="2" fillId="2" borderId="12" xfId="0" applyNumberFormat="1" applyFont="1" applyFill="1" applyBorder="1"/>
    <xf numFmtId="0" fontId="31" fillId="2" borderId="23" xfId="0" applyFont="1" applyFill="1" applyBorder="1"/>
    <xf numFmtId="49" fontId="29" fillId="2" borderId="0" xfId="0" applyNumberFormat="1" applyFont="1" applyFill="1"/>
    <xf numFmtId="49" fontId="31" fillId="2" borderId="6" xfId="0" applyNumberFormat="1" applyFont="1" applyFill="1" applyBorder="1"/>
    <xf numFmtId="49" fontId="31" fillId="2" borderId="27" xfId="0" applyNumberFormat="1" applyFont="1" applyFill="1" applyBorder="1"/>
    <xf numFmtId="0" fontId="31" fillId="2" borderId="26" xfId="0" applyFont="1" applyFill="1" applyBorder="1"/>
    <xf numFmtId="49" fontId="31" fillId="2" borderId="7" xfId="0" applyNumberFormat="1" applyFont="1" applyFill="1" applyBorder="1"/>
    <xf numFmtId="0" fontId="31" fillId="2" borderId="7" xfId="0" applyFont="1" applyFill="1" applyBorder="1"/>
    <xf numFmtId="0" fontId="18" fillId="2" borderId="49" xfId="0" applyFont="1" applyFill="1" applyBorder="1" applyAlignment="1">
      <alignment horizontal="center"/>
    </xf>
    <xf numFmtId="0" fontId="17" fillId="2" borderId="65" xfId="0" applyFont="1" applyFill="1" applyBorder="1" applyAlignment="1">
      <alignment horizontal="center"/>
    </xf>
    <xf numFmtId="49" fontId="31" fillId="2" borderId="25" xfId="0" applyNumberFormat="1" applyFont="1" applyFill="1" applyBorder="1"/>
    <xf numFmtId="0" fontId="31" fillId="2" borderId="25" xfId="0" applyFont="1" applyFill="1" applyBorder="1"/>
    <xf numFmtId="164" fontId="34" fillId="2" borderId="8" xfId="1" applyNumberFormat="1" applyFont="1" applyFill="1" applyBorder="1"/>
    <xf numFmtId="49" fontId="31" fillId="2" borderId="50" xfId="0" applyNumberFormat="1" applyFont="1" applyFill="1" applyBorder="1"/>
    <xf numFmtId="49" fontId="31" fillId="2" borderId="51" xfId="0" applyNumberFormat="1" applyFont="1" applyFill="1" applyBorder="1"/>
    <xf numFmtId="0" fontId="31" fillId="2" borderId="29" xfId="0" applyFont="1" applyFill="1" applyBorder="1"/>
    <xf numFmtId="49" fontId="31" fillId="2" borderId="30" xfId="0" applyNumberFormat="1" applyFont="1" applyFill="1" applyBorder="1"/>
    <xf numFmtId="0" fontId="29" fillId="2" borderId="30" xfId="0" applyFont="1" applyFill="1" applyBorder="1" applyAlignment="1">
      <alignment horizontal="center"/>
    </xf>
    <xf numFmtId="0" fontId="29" fillId="2" borderId="64" xfId="0" applyFont="1" applyFill="1" applyBorder="1" applyAlignment="1">
      <alignment horizontal="center"/>
    </xf>
    <xf numFmtId="0" fontId="29" fillId="2" borderId="29" xfId="0" applyFont="1" applyFill="1" applyBorder="1" applyAlignment="1">
      <alignment horizontal="center"/>
    </xf>
    <xf numFmtId="0" fontId="31" fillId="2" borderId="30" xfId="0" applyFont="1" applyFill="1" applyBorder="1"/>
    <xf numFmtId="164" fontId="31" fillId="2" borderId="61" xfId="1" applyNumberFormat="1" applyFont="1" applyFill="1" applyBorder="1"/>
    <xf numFmtId="0" fontId="29" fillId="2" borderId="0" xfId="0" applyFont="1" applyFill="1" applyAlignment="1">
      <alignment horizontal="center"/>
    </xf>
    <xf numFmtId="164" fontId="31" fillId="2" borderId="0" xfId="1" applyNumberFormat="1" applyFont="1" applyFill="1" applyBorder="1"/>
    <xf numFmtId="0" fontId="29" fillId="2" borderId="0" xfId="0" applyFont="1" applyFill="1" applyAlignment="1">
      <alignment horizontal="center"/>
    </xf>
    <xf numFmtId="0" fontId="31" fillId="2" borderId="0" xfId="0" applyFont="1" applyFill="1" applyAlignment="1">
      <alignment horizontal="center"/>
    </xf>
    <xf numFmtId="0" fontId="21" fillId="2" borderId="66" xfId="0" applyFont="1" applyFill="1" applyBorder="1"/>
    <xf numFmtId="0" fontId="22" fillId="2" borderId="34" xfId="0" applyFont="1" applyFill="1" applyBorder="1" applyAlignment="1">
      <alignment horizontal="center"/>
    </xf>
    <xf numFmtId="0" fontId="22" fillId="2" borderId="35" xfId="0" applyFont="1" applyFill="1" applyBorder="1" applyAlignment="1">
      <alignment horizontal="center"/>
    </xf>
    <xf numFmtId="0" fontId="22" fillId="2" borderId="35" xfId="0" applyFont="1" applyFill="1" applyBorder="1" applyAlignment="1">
      <alignment horizontal="center"/>
    </xf>
    <xf numFmtId="0" fontId="22" fillId="2" borderId="37" xfId="0" applyFont="1" applyFill="1" applyBorder="1" applyAlignment="1">
      <alignment horizontal="center"/>
    </xf>
    <xf numFmtId="0" fontId="22" fillId="2" borderId="39" xfId="0" applyFont="1" applyFill="1" applyBorder="1" applyAlignment="1">
      <alignment horizontal="center"/>
    </xf>
    <xf numFmtId="49" fontId="23" fillId="2" borderId="13" xfId="0" applyNumberFormat="1" applyFont="1" applyFill="1" applyBorder="1" applyAlignment="1">
      <alignment horizontal="center"/>
    </xf>
    <xf numFmtId="49" fontId="23" fillId="2" borderId="14" xfId="0" applyNumberFormat="1" applyFont="1" applyFill="1" applyBorder="1" applyAlignment="1">
      <alignment horizontal="center"/>
    </xf>
    <xf numFmtId="49" fontId="23" fillId="2" borderId="15" xfId="0" applyNumberFormat="1" applyFont="1" applyFill="1" applyBorder="1" applyAlignment="1">
      <alignment horizontal="center"/>
    </xf>
    <xf numFmtId="49" fontId="23" fillId="2" borderId="42" xfId="0" applyNumberFormat="1" applyFont="1" applyFill="1" applyBorder="1" applyAlignment="1">
      <alignment horizontal="center"/>
    </xf>
    <xf numFmtId="0" fontId="23" fillId="2" borderId="43" xfId="0" applyFont="1" applyFill="1" applyBorder="1" applyAlignment="1">
      <alignment horizontal="center"/>
    </xf>
    <xf numFmtId="0" fontId="23" fillId="2" borderId="42" xfId="0" applyFont="1" applyFill="1" applyBorder="1" applyAlignment="1">
      <alignment horizontal="center"/>
    </xf>
    <xf numFmtId="0" fontId="23" fillId="2" borderId="44" xfId="0" applyFont="1" applyFill="1" applyBorder="1" applyAlignment="1">
      <alignment horizontal="center"/>
    </xf>
    <xf numFmtId="0" fontId="19" fillId="2" borderId="44" xfId="0" applyFont="1" applyFill="1" applyBorder="1" applyAlignment="1">
      <alignment horizontal="center"/>
    </xf>
    <xf numFmtId="49" fontId="23" fillId="2" borderId="27" xfId="0" applyNumberFormat="1" applyFont="1" applyFill="1" applyBorder="1" applyAlignment="1">
      <alignment horizontal="center"/>
    </xf>
    <xf numFmtId="49" fontId="23" fillId="2" borderId="26" xfId="0" applyNumberFormat="1" applyFont="1" applyFill="1" applyBorder="1" applyAlignment="1">
      <alignment horizontal="center"/>
    </xf>
    <xf numFmtId="49" fontId="23" fillId="2" borderId="8" xfId="0" applyNumberFormat="1" applyFont="1" applyFill="1" applyBorder="1" applyAlignment="1">
      <alignment horizontal="center"/>
    </xf>
    <xf numFmtId="0" fontId="18" fillId="2" borderId="10" xfId="0" applyFont="1" applyFill="1" applyBorder="1"/>
    <xf numFmtId="164" fontId="18" fillId="2" borderId="33" xfId="1" applyNumberFormat="1" applyFont="1" applyFill="1" applyBorder="1"/>
    <xf numFmtId="164" fontId="18" fillId="2" borderId="67" xfId="1" applyNumberFormat="1" applyFont="1" applyFill="1" applyBorder="1"/>
    <xf numFmtId="164" fontId="18" fillId="2" borderId="68" xfId="1" applyNumberFormat="1" applyFont="1" applyFill="1" applyBorder="1"/>
    <xf numFmtId="164" fontId="17" fillId="2" borderId="68" xfId="1" applyNumberFormat="1" applyFont="1" applyFill="1" applyBorder="1"/>
    <xf numFmtId="164" fontId="9" fillId="2" borderId="23" xfId="1" applyNumberFormat="1" applyFont="1" applyFill="1" applyBorder="1"/>
    <xf numFmtId="164" fontId="17" fillId="2" borderId="27" xfId="1" applyNumberFormat="1" applyFont="1" applyFill="1" applyBorder="1"/>
    <xf numFmtId="164" fontId="17" fillId="2" borderId="66" xfId="1" applyNumberFormat="1" applyFont="1" applyFill="1" applyBorder="1"/>
    <xf numFmtId="0" fontId="17" fillId="2" borderId="51" xfId="0" applyFont="1" applyFill="1" applyBorder="1"/>
    <xf numFmtId="164" fontId="18" fillId="2" borderId="0" xfId="1" applyNumberFormat="1" applyFont="1" applyFill="1"/>
    <xf numFmtId="164" fontId="29" fillId="2" borderId="0" xfId="1" applyNumberFormat="1" applyFont="1" applyFill="1"/>
    <xf numFmtId="165" fontId="29" fillId="2" borderId="0" xfId="1" applyNumberFormat="1" applyFont="1" applyFill="1"/>
    <xf numFmtId="0" fontId="35" fillId="2" borderId="0" xfId="0" applyFont="1" applyFill="1"/>
    <xf numFmtId="0" fontId="18" fillId="2" borderId="67" xfId="0" applyFont="1" applyFill="1" applyBorder="1"/>
    <xf numFmtId="49" fontId="17" fillId="2" borderId="23" xfId="0" applyNumberFormat="1" applyFont="1" applyFill="1" applyBorder="1" applyAlignment="1">
      <alignment horizontal="right"/>
    </xf>
    <xf numFmtId="164" fontId="18" fillId="2" borderId="12" xfId="1" applyNumberFormat="1" applyFont="1" applyFill="1" applyBorder="1" applyAlignment="1">
      <alignment horizontal="center"/>
    </xf>
    <xf numFmtId="49" fontId="17" fillId="2" borderId="26" xfId="0" applyNumberFormat="1" applyFont="1" applyFill="1" applyBorder="1"/>
    <xf numFmtId="0" fontId="19" fillId="2" borderId="1" xfId="0" applyFont="1" applyFill="1" applyBorder="1"/>
    <xf numFmtId="0" fontId="19" fillId="2" borderId="2" xfId="0" applyFont="1" applyFill="1" applyBorder="1"/>
    <xf numFmtId="0" fontId="19" fillId="2" borderId="3" xfId="0" applyFont="1" applyFill="1" applyBorder="1"/>
    <xf numFmtId="0" fontId="23" fillId="2" borderId="23" xfId="0" applyFont="1" applyFill="1" applyBorder="1" applyAlignment="1">
      <alignment horizontal="center"/>
    </xf>
    <xf numFmtId="0" fontId="23" fillId="2" borderId="0" xfId="0" applyFont="1" applyFill="1" applyAlignment="1">
      <alignment horizontal="center"/>
    </xf>
    <xf numFmtId="0" fontId="23" fillId="2" borderId="5" xfId="0" applyFont="1" applyFill="1" applyBorder="1" applyAlignment="1">
      <alignment horizontal="center"/>
    </xf>
    <xf numFmtId="43" fontId="18" fillId="2" borderId="11" xfId="1" applyFont="1" applyFill="1" applyBorder="1"/>
    <xf numFmtId="164" fontId="18" fillId="2" borderId="0" xfId="0" applyNumberFormat="1" applyFont="1" applyFill="1"/>
    <xf numFmtId="0" fontId="36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36" fillId="2" borderId="0" xfId="0" applyFont="1" applyFill="1" applyAlignment="1">
      <alignment horizontal="center"/>
    </xf>
  </cellXfs>
  <cellStyles count="2">
    <cellStyle name="Millares" xfId="1" builtinId="3"/>
    <cellStyle name="Normal" xfId="0" builtinId="0"/>
  </cellStyles>
  <dxfs count="1"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</xdr:row>
      <xdr:rowOff>0</xdr:rowOff>
    </xdr:from>
    <xdr:to>
      <xdr:col>2</xdr:col>
      <xdr:colOff>551180</xdr:colOff>
      <xdr:row>7</xdr:row>
      <xdr:rowOff>56515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5A7DBD11-2528-47BB-8419-921F56E538C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93" t="8073" r="5452" b="6361"/>
        <a:stretch>
          <a:fillRect/>
        </a:stretch>
      </xdr:blipFill>
      <xdr:spPr bwMode="auto">
        <a:xfrm>
          <a:off x="95250" y="323850"/>
          <a:ext cx="1979930" cy="100901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0</xdr:colOff>
      <xdr:row>12</xdr:row>
      <xdr:rowOff>83433</xdr:rowOff>
    </xdr:from>
    <xdr:ext cx="6391275" cy="1130118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FA998D4D-0AAB-45DE-A253-ADAC16BD4A61}"/>
            </a:ext>
          </a:extLst>
        </xdr:cNvPr>
        <xdr:cNvSpPr txBox="1"/>
      </xdr:nvSpPr>
      <xdr:spPr>
        <a:xfrm>
          <a:off x="0" y="2026533"/>
          <a:ext cx="6391275" cy="11301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DO" sz="3600" b="1">
              <a:solidFill>
                <a:schemeClr val="tx1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  <a:ea typeface="+mn-ea"/>
              <a:cs typeface="+mn-cs"/>
            </a:rPr>
            <a:t>BANCO AGRICOLA </a:t>
          </a:r>
          <a:endParaRPr lang="es-ES" sz="3600">
            <a:solidFill>
              <a:schemeClr val="tx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algn="ctr"/>
          <a:r>
            <a:rPr lang="es-DO" sz="3000" b="1">
              <a:solidFill>
                <a:schemeClr val="tx1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  <a:ea typeface="+mn-ea"/>
              <a:cs typeface="+mn-cs"/>
            </a:rPr>
            <a:t>DE LA REPUBLICA DOMINICANA</a:t>
          </a:r>
          <a:endParaRPr lang="es-ES" sz="3000">
            <a:effectLst/>
            <a:latin typeface="Century Gothic" panose="020B050202020202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0</xdr:col>
      <xdr:colOff>0</xdr:colOff>
      <xdr:row>38</xdr:row>
      <xdr:rowOff>38100</xdr:rowOff>
    </xdr:from>
    <xdr:ext cx="6400799" cy="53340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19E2D7E4-6241-4029-BE0B-FA91A78BB099}"/>
            </a:ext>
          </a:extLst>
        </xdr:cNvPr>
        <xdr:cNvSpPr txBox="1"/>
      </xdr:nvSpPr>
      <xdr:spPr>
        <a:xfrm>
          <a:off x="0" y="6191250"/>
          <a:ext cx="6400799" cy="533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2500" b="1">
              <a:solidFill>
                <a:schemeClr val="tx1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  <a:ea typeface="+mn-ea"/>
              <a:cs typeface="+mn-cs"/>
            </a:rPr>
            <a:t>JUNIO 2026</a:t>
          </a:r>
          <a:endParaRPr lang="es-ES" sz="2500" b="1">
            <a:solidFill>
              <a:schemeClr val="tx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0</xdr:colOff>
      <xdr:row>51</xdr:row>
      <xdr:rowOff>25266</xdr:rowOff>
    </xdr:from>
    <xdr:ext cx="6229350" cy="312458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391449C-5DFD-4C83-977A-F7E61B8B964A}"/>
            </a:ext>
          </a:extLst>
        </xdr:cNvPr>
        <xdr:cNvSpPr txBox="1"/>
      </xdr:nvSpPr>
      <xdr:spPr>
        <a:xfrm>
          <a:off x="0" y="8283441"/>
          <a:ext cx="6229350" cy="312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400" b="0">
              <a:solidFill>
                <a:schemeClr val="tx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Dirección de Contraloría</a:t>
          </a:r>
          <a:endParaRPr lang="es-ES" sz="1400" b="1">
            <a:solidFill>
              <a:schemeClr val="tx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0</xdr:colOff>
      <xdr:row>25</xdr:row>
      <xdr:rowOff>153449</xdr:rowOff>
    </xdr:from>
    <xdr:ext cx="6381750" cy="1413079"/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C05E460C-8D01-44DF-91C9-4C1F642EA123}"/>
            </a:ext>
          </a:extLst>
        </xdr:cNvPr>
        <xdr:cNvSpPr txBox="1"/>
      </xdr:nvSpPr>
      <xdr:spPr>
        <a:xfrm>
          <a:off x="0" y="4201574"/>
          <a:ext cx="6381750" cy="14130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DO" sz="2800" b="1">
              <a:solidFill>
                <a:schemeClr val="tx1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  <a:ea typeface="+mn-ea"/>
              <a:cs typeface="+mn-cs"/>
            </a:rPr>
            <a:t>INFORME </a:t>
          </a:r>
          <a:endParaRPr lang="es-ES" sz="2800" b="1">
            <a:solidFill>
              <a:schemeClr val="tx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algn="ctr"/>
          <a:r>
            <a:rPr lang="es-DO" sz="2800" b="1">
              <a:solidFill>
                <a:schemeClr val="tx1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  <a:ea typeface="+mn-ea"/>
              <a:cs typeface="+mn-cs"/>
            </a:rPr>
            <a:t>DE LA EJECUCION PRESUPUESTARIA</a:t>
          </a:r>
          <a:endParaRPr lang="es-ES" sz="2800" b="1">
            <a:solidFill>
              <a:schemeClr val="tx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algn="ctr"/>
          <a:endParaRPr lang="es-ES" sz="2800" b="1">
            <a:latin typeface="Century Gothic" panose="020B0502020202020204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57151</xdr:colOff>
      <xdr:row>1</xdr:row>
      <xdr:rowOff>114300</xdr:rowOff>
    </xdr:from>
    <xdr:to>
      <xdr:col>2</xdr:col>
      <xdr:colOff>314325</xdr:colOff>
      <xdr:row>4</xdr:row>
      <xdr:rowOff>66675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BDE479CF-9966-495B-B953-8AD23C0D2A3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161926" y="285750"/>
          <a:ext cx="1019174" cy="5238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83</xdr:row>
      <xdr:rowOff>161925</xdr:rowOff>
    </xdr:from>
    <xdr:to>
      <xdr:col>1</xdr:col>
      <xdr:colOff>219075</xdr:colOff>
      <xdr:row>86</xdr:row>
      <xdr:rowOff>123825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8269E2BD-7683-4C9E-9616-162A257C8F6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38100" y="15316200"/>
          <a:ext cx="942975" cy="5334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104776</xdr:colOff>
      <xdr:row>1</xdr:row>
      <xdr:rowOff>104774</xdr:rowOff>
    </xdr:from>
    <xdr:to>
      <xdr:col>2</xdr:col>
      <xdr:colOff>0</xdr:colOff>
      <xdr:row>4</xdr:row>
      <xdr:rowOff>180975</xdr:rowOff>
    </xdr:to>
    <xdr:pic>
      <xdr:nvPicPr>
        <xdr:cNvPr id="3" name="Imagen 2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E1F18470-3FD8-4D75-82B8-01FD27EB19E9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104776" y="304799"/>
          <a:ext cx="1133474" cy="64770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78</xdr:row>
      <xdr:rowOff>66675</xdr:rowOff>
    </xdr:from>
    <xdr:to>
      <xdr:col>1</xdr:col>
      <xdr:colOff>0</xdr:colOff>
      <xdr:row>78</xdr:row>
      <xdr:rowOff>68645</xdr:rowOff>
    </xdr:to>
    <xdr:pic>
      <xdr:nvPicPr>
        <xdr:cNvPr id="2" name="Picture 326" descr="Nuevo Presentación de Microsoft Office PowerPoint">
          <a:extLst>
            <a:ext uri="{FF2B5EF4-FFF2-40B4-BE49-F238E27FC236}">
              <a16:creationId xmlns:a16="http://schemas.microsoft.com/office/drawing/2014/main" id="{587A0438-974E-4674-9180-D9204BB78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0" y="13801725"/>
          <a:ext cx="419100" cy="19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1</xdr:row>
      <xdr:rowOff>47624</xdr:rowOff>
    </xdr:from>
    <xdr:to>
      <xdr:col>2</xdr:col>
      <xdr:colOff>2540</xdr:colOff>
      <xdr:row>4</xdr:row>
      <xdr:rowOff>83819</xdr:rowOff>
    </xdr:to>
    <xdr:pic>
      <xdr:nvPicPr>
        <xdr:cNvPr id="3" name="Imagen 2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C1C4941B-9ABB-4F2A-BE33-880975269CF7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38100" y="219074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76200</xdr:colOff>
      <xdr:row>78</xdr:row>
      <xdr:rowOff>76200</xdr:rowOff>
    </xdr:from>
    <xdr:to>
      <xdr:col>2</xdr:col>
      <xdr:colOff>2540</xdr:colOff>
      <xdr:row>81</xdr:row>
      <xdr:rowOff>112395</xdr:rowOff>
    </xdr:to>
    <xdr:pic>
      <xdr:nvPicPr>
        <xdr:cNvPr id="4" name="Imagen 3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D43BF612-906F-49C5-941C-6C879E103465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76200" y="13811250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104775</xdr:rowOff>
    </xdr:from>
    <xdr:to>
      <xdr:col>2</xdr:col>
      <xdr:colOff>5715</xdr:colOff>
      <xdr:row>4</xdr:row>
      <xdr:rowOff>140970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208A43C4-FE1C-4451-8FB6-592234DACC8C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57150" y="304800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88</xdr:row>
      <xdr:rowOff>76200</xdr:rowOff>
    </xdr:from>
    <xdr:to>
      <xdr:col>2</xdr:col>
      <xdr:colOff>5715</xdr:colOff>
      <xdr:row>91</xdr:row>
      <xdr:rowOff>112395</xdr:rowOff>
    </xdr:to>
    <xdr:pic>
      <xdr:nvPicPr>
        <xdr:cNvPr id="3" name="Imagen 2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B6CCBE0E-0ED9-4611-90C3-91CA03C7685E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0" y="16706850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142875</xdr:rowOff>
    </xdr:from>
    <xdr:to>
      <xdr:col>2</xdr:col>
      <xdr:colOff>5715</xdr:colOff>
      <xdr:row>3</xdr:row>
      <xdr:rowOff>179070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8DEE2191-F42B-40C2-BB41-C75DD73738CC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114300" y="142875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1</xdr:col>
      <xdr:colOff>0</xdr:colOff>
      <xdr:row>1</xdr:row>
      <xdr:rowOff>85725</xdr:rowOff>
    </xdr:to>
    <xdr:pic>
      <xdr:nvPicPr>
        <xdr:cNvPr id="2" name="Picture 326" descr="Nuevo Presentación de Microsoft Office PowerPoint">
          <a:extLst>
            <a:ext uri="{FF2B5EF4-FFF2-40B4-BE49-F238E27FC236}">
              <a16:creationId xmlns:a16="http://schemas.microsoft.com/office/drawing/2014/main" id="{12E883BA-CC1D-4D52-8349-BB4507EDD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575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44929</xdr:colOff>
      <xdr:row>1</xdr:row>
      <xdr:rowOff>107829</xdr:rowOff>
    </xdr:from>
    <xdr:to>
      <xdr:col>1</xdr:col>
      <xdr:colOff>349214</xdr:colOff>
      <xdr:row>4</xdr:row>
      <xdr:rowOff>143126</xdr:rowOff>
    </xdr:to>
    <xdr:pic>
      <xdr:nvPicPr>
        <xdr:cNvPr id="3" name="Imagen 2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FFEDCC2-C6EF-4A00-B672-750D3BF0AC8E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44929" y="307854"/>
          <a:ext cx="1294885" cy="60679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95250</xdr:rowOff>
    </xdr:from>
    <xdr:to>
      <xdr:col>2</xdr:col>
      <xdr:colOff>2540</xdr:colOff>
      <xdr:row>4</xdr:row>
      <xdr:rowOff>131445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86E3F1CA-2D96-4FE9-8C15-C236FC52F6A9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95250" y="295275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47625</xdr:colOff>
      <xdr:row>87</xdr:row>
      <xdr:rowOff>142875</xdr:rowOff>
    </xdr:from>
    <xdr:to>
      <xdr:col>2</xdr:col>
      <xdr:colOff>2540</xdr:colOff>
      <xdr:row>90</xdr:row>
      <xdr:rowOff>179070</xdr:rowOff>
    </xdr:to>
    <xdr:pic>
      <xdr:nvPicPr>
        <xdr:cNvPr id="3" name="Imagen 2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38FAF056-CE94-4C18-96EB-68B18ACDA49C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47625" y="15106650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bancoagricolagobdo.sharepoint.com/sites/Secciondecontraloria/Documentos%20compartidos/Contraloria/Tania/2026%20ESTADOS%20FINANCIEROS/06%20JUNIO%202026/ESTADOS%20FINANCIEROS/EJECUCION%20PRESUPUESTARIA%20JUNIO%202026.xlsx" TargetMode="External"/><Relationship Id="rId1" Type="http://schemas.openxmlformats.org/officeDocument/2006/relationships/externalLinkPath" Target="/sites/Secciondecontraloria/Documentos%20compartidos/Contraloria/Tania/2026%20ESTADOS%20FINANCIEROS/06%20JUNIO%202026/ESTADOS%20FINANCIEROS/EJECUCION%20PRESUPUESTARIA%20JUNI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ráfico1"/>
      <sheetName val="PORTADA"/>
      <sheetName val="Hoja1"/>
      <sheetName val="Hoja2 - F"/>
      <sheetName val="Hoja4 - G"/>
      <sheetName val="Hoja3 - H"/>
      <sheetName val="Hoja5 - I"/>
      <sheetName val="Hoja5 (2)"/>
      <sheetName val="Hoja 6 - J"/>
      <sheetName val="Calculo"/>
      <sheetName val="Resultado"/>
      <sheetName val="Plantilla Ejecución "/>
      <sheetName val="Situación"/>
      <sheetName val="BALANZA "/>
    </sheetNames>
    <sheetDataSet>
      <sheetData sheetId="0" refreshError="1"/>
      <sheetData sheetId="1" refreshError="1"/>
      <sheetData sheetId="2">
        <row r="8">
          <cell r="B8" t="str">
            <v>MES: JUNIO</v>
          </cell>
        </row>
        <row r="9">
          <cell r="B9" t="str">
            <v>AÑO : 2026</v>
          </cell>
        </row>
        <row r="19">
          <cell r="I19">
            <v>19230943</v>
          </cell>
        </row>
        <row r="21">
          <cell r="I21">
            <v>0</v>
          </cell>
        </row>
        <row r="53">
          <cell r="I53">
            <v>2504995918</v>
          </cell>
        </row>
        <row r="65">
          <cell r="B65" t="str">
            <v>LIC.  MARICELA CHECO</v>
          </cell>
          <cell r="G65" t="str">
            <v xml:space="preserve">FERNANDO DURÁN </v>
          </cell>
        </row>
        <row r="66">
          <cell r="B66" t="str">
            <v>Responsable del Registro</v>
          </cell>
        </row>
        <row r="67">
          <cell r="B67" t="str">
            <v xml:space="preserve">Contralor </v>
          </cell>
          <cell r="G67" t="str">
            <v>ADMINSTRADOR GENERAL</v>
          </cell>
        </row>
      </sheetData>
      <sheetData sheetId="3">
        <row r="90">
          <cell r="A90" t="str">
            <v>MES: JUNIO</v>
          </cell>
        </row>
        <row r="122">
          <cell r="O122">
            <v>28600511</v>
          </cell>
        </row>
        <row r="137">
          <cell r="A137" t="str">
            <v>LIC.  MARICELA CHECO</v>
          </cell>
          <cell r="M137" t="str">
            <v xml:space="preserve">FERNANDO DURÁN </v>
          </cell>
        </row>
        <row r="139">
          <cell r="A139" t="str">
            <v xml:space="preserve">Contralor </v>
          </cell>
          <cell r="M139" t="str">
            <v>ADMINSTRADOR GENERAL</v>
          </cell>
        </row>
      </sheetData>
      <sheetData sheetId="4">
        <row r="8">
          <cell r="A8" t="str">
            <v>MES: JUNIO</v>
          </cell>
        </row>
        <row r="83">
          <cell r="N83" t="str">
            <v xml:space="preserve"> REGISTRO INTERNO DIGEPRES</v>
          </cell>
        </row>
        <row r="128">
          <cell r="O128">
            <v>31822540</v>
          </cell>
        </row>
        <row r="142">
          <cell r="A142" t="str">
            <v>LIC.  MARICELA CHECO</v>
          </cell>
          <cell r="M142" t="str">
            <v xml:space="preserve">FERNANDO DURÁN </v>
          </cell>
        </row>
        <row r="144">
          <cell r="A144" t="str">
            <v xml:space="preserve">Contralor </v>
          </cell>
          <cell r="M144" t="str">
            <v>ADMINSTRADOR GENERAL</v>
          </cell>
        </row>
      </sheetData>
      <sheetData sheetId="5">
        <row r="109">
          <cell r="P109">
            <v>0</v>
          </cell>
        </row>
        <row r="138">
          <cell r="P138">
            <v>1949873144.05</v>
          </cell>
        </row>
        <row r="148">
          <cell r="A148" t="str">
            <v>LIC.  MARICELA CHECO</v>
          </cell>
          <cell r="N148" t="str">
            <v xml:space="preserve">FERNANDO DURÁN </v>
          </cell>
        </row>
        <row r="150">
          <cell r="A150" t="str">
            <v xml:space="preserve">Contralor </v>
          </cell>
          <cell r="N150" t="str">
            <v>ADMINSTRADOR GENERAL</v>
          </cell>
        </row>
      </sheetData>
      <sheetData sheetId="6">
        <row r="5">
          <cell r="N5" t="str">
            <v xml:space="preserve"> REGISTRO INTERNO DIGEPRES</v>
          </cell>
        </row>
        <row r="7">
          <cell r="A7" t="str">
            <v>MES: JUNIO</v>
          </cell>
        </row>
        <row r="76">
          <cell r="O76">
            <v>8575732.3890000004</v>
          </cell>
        </row>
        <row r="79">
          <cell r="A79" t="str">
            <v>LIC.  MARICELA CHECO</v>
          </cell>
          <cell r="M79" t="str">
            <v xml:space="preserve">FERNANDO DURÁN </v>
          </cell>
        </row>
        <row r="81">
          <cell r="A81" t="str">
            <v xml:space="preserve">Contralor </v>
          </cell>
          <cell r="M81" t="str">
            <v>ADMINSTRADOR GENERAL</v>
          </cell>
        </row>
      </sheetData>
      <sheetData sheetId="7">
        <row r="41">
          <cell r="O41">
            <v>480925079.8499999</v>
          </cell>
        </row>
        <row r="56">
          <cell r="A56" t="str">
            <v>LIC.  MARICELA CHECO</v>
          </cell>
        </row>
      </sheetData>
      <sheetData sheetId="8">
        <row r="92">
          <cell r="N92" t="str">
            <v xml:space="preserve"> REGISTRO INTERNO DIGEPRES</v>
          </cell>
        </row>
        <row r="127">
          <cell r="O127">
            <v>5198910.3909999998</v>
          </cell>
        </row>
      </sheetData>
      <sheetData sheetId="9">
        <row r="18">
          <cell r="E18">
            <v>19230942.539999999</v>
          </cell>
        </row>
        <row r="21">
          <cell r="E21">
            <v>0</v>
          </cell>
        </row>
        <row r="25">
          <cell r="E25">
            <v>306128080.94999999</v>
          </cell>
        </row>
        <row r="27">
          <cell r="E27">
            <v>257152062.37</v>
          </cell>
        </row>
        <row r="29">
          <cell r="E29">
            <v>48976018.579999998</v>
          </cell>
        </row>
        <row r="37">
          <cell r="E37">
            <v>17191001.539999984</v>
          </cell>
        </row>
        <row r="41">
          <cell r="E41">
            <v>2162445892.0500002</v>
          </cell>
        </row>
        <row r="44">
          <cell r="E44">
            <v>0</v>
          </cell>
        </row>
        <row r="46">
          <cell r="E46">
            <v>0</v>
          </cell>
        </row>
        <row r="52">
          <cell r="F52">
            <v>10614277</v>
          </cell>
          <cell r="G52">
            <v>11372440</v>
          </cell>
          <cell r="H52">
            <v>47764248</v>
          </cell>
          <cell r="I52">
            <v>3790813</v>
          </cell>
          <cell r="J52">
            <v>2274489.4300000072</v>
          </cell>
        </row>
        <row r="55">
          <cell r="F55">
            <v>106945</v>
          </cell>
          <cell r="G55">
            <v>467884</v>
          </cell>
          <cell r="H55">
            <v>601565</v>
          </cell>
          <cell r="I55">
            <v>66841</v>
          </cell>
          <cell r="J55">
            <v>93577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61">
          <cell r="F61">
            <v>3185708</v>
          </cell>
          <cell r="G61">
            <v>3413258</v>
          </cell>
          <cell r="H61">
            <v>14335685</v>
          </cell>
          <cell r="I61">
            <v>1137752.7685</v>
          </cell>
          <cell r="J61">
            <v>682651.60150000104</v>
          </cell>
        </row>
        <row r="64">
          <cell r="F64">
            <v>735090</v>
          </cell>
          <cell r="G64">
            <v>787596</v>
          </cell>
          <cell r="H64">
            <v>3307904</v>
          </cell>
          <cell r="I64">
            <v>262532.09850000002</v>
          </cell>
        </row>
        <row r="66">
          <cell r="J66">
            <v>157519.87149999972</v>
          </cell>
        </row>
        <row r="70">
          <cell r="J70">
            <v>124370.16650000028</v>
          </cell>
        </row>
        <row r="72">
          <cell r="F72">
            <v>1316303.1000000001</v>
          </cell>
        </row>
        <row r="73">
          <cell r="F73">
            <v>580398</v>
          </cell>
          <cell r="G73">
            <v>621855</v>
          </cell>
          <cell r="H73">
            <v>2611790</v>
          </cell>
          <cell r="I73">
            <v>207284.90350000001</v>
          </cell>
        </row>
        <row r="77">
          <cell r="F77">
            <v>314226</v>
          </cell>
          <cell r="G77">
            <v>336670</v>
          </cell>
          <cell r="H77">
            <v>1474016</v>
          </cell>
          <cell r="I77">
            <v>112223.53350000001</v>
          </cell>
          <cell r="J77">
            <v>67335.136500000081</v>
          </cell>
        </row>
        <row r="85">
          <cell r="F85">
            <v>753043</v>
          </cell>
          <cell r="G85">
            <v>806832</v>
          </cell>
          <cell r="H85">
            <v>3388694</v>
          </cell>
          <cell r="I85">
            <v>268943.93250000005</v>
          </cell>
          <cell r="J85">
            <v>161365.71750000032</v>
          </cell>
        </row>
        <row r="92">
          <cell r="F92">
            <v>271287</v>
          </cell>
          <cell r="G92">
            <v>290664</v>
          </cell>
          <cell r="H92">
            <v>1220789</v>
          </cell>
          <cell r="I92">
            <v>96888.043500000014</v>
          </cell>
          <cell r="J92">
            <v>58132.826500000097</v>
          </cell>
        </row>
        <row r="96">
          <cell r="F96">
            <v>361288</v>
          </cell>
          <cell r="G96">
            <v>387095</v>
          </cell>
          <cell r="H96">
            <v>1625798</v>
          </cell>
          <cell r="I96">
            <v>129031.5855</v>
          </cell>
          <cell r="J96">
            <v>77419.124499999962</v>
          </cell>
        </row>
        <row r="97">
          <cell r="F97">
            <v>23322</v>
          </cell>
          <cell r="G97">
            <v>24988</v>
          </cell>
          <cell r="H97">
            <v>104949</v>
          </cell>
          <cell r="I97">
            <v>8329.259</v>
          </cell>
          <cell r="J97">
            <v>4996.920999999993</v>
          </cell>
        </row>
        <row r="98">
          <cell r="F98">
            <v>8554</v>
          </cell>
          <cell r="G98">
            <v>9165</v>
          </cell>
          <cell r="H98">
            <v>38491</v>
          </cell>
          <cell r="I98">
            <v>3054.8500000000004</v>
          </cell>
          <cell r="J98">
            <v>1832.1499999999996</v>
          </cell>
        </row>
        <row r="100">
          <cell r="F100">
            <v>1902018</v>
          </cell>
          <cell r="H100">
            <v>8559081</v>
          </cell>
          <cell r="I100">
            <v>679292.12349999999</v>
          </cell>
          <cell r="J100">
            <v>407575.34650000068</v>
          </cell>
        </row>
        <row r="101">
          <cell r="G101">
            <v>2037876</v>
          </cell>
        </row>
        <row r="106">
          <cell r="F106">
            <v>404295</v>
          </cell>
          <cell r="G106">
            <v>433173</v>
          </cell>
          <cell r="H106">
            <v>1819326</v>
          </cell>
          <cell r="I106">
            <v>144390.967</v>
          </cell>
          <cell r="J106">
            <v>86634.37300000008</v>
          </cell>
        </row>
        <row r="110">
          <cell r="F110">
            <v>36331</v>
          </cell>
          <cell r="G110">
            <v>38926</v>
          </cell>
          <cell r="H110">
            <v>163488</v>
          </cell>
          <cell r="I110">
            <v>12975.263500000001</v>
          </cell>
          <cell r="J110">
            <v>7785.0064999999886</v>
          </cell>
        </row>
        <row r="115">
          <cell r="F115">
            <v>0</v>
          </cell>
          <cell r="H115">
            <v>1232784.47</v>
          </cell>
          <cell r="J115">
            <v>0</v>
          </cell>
        </row>
        <row r="121">
          <cell r="F121">
            <v>70420</v>
          </cell>
          <cell r="G121">
            <v>75450</v>
          </cell>
          <cell r="H121">
            <v>316890</v>
          </cell>
          <cell r="I121">
            <v>25150</v>
          </cell>
          <cell r="J121">
            <v>15090</v>
          </cell>
        </row>
        <row r="129">
          <cell r="F129">
            <v>102917</v>
          </cell>
          <cell r="G129">
            <v>110268</v>
          </cell>
          <cell r="H129">
            <v>463125</v>
          </cell>
          <cell r="I129">
            <v>36755.968500000003</v>
          </cell>
          <cell r="J129">
            <v>22053.401499999993</v>
          </cell>
        </row>
        <row r="135">
          <cell r="F135">
            <v>1849718</v>
          </cell>
          <cell r="G135">
            <v>1981840</v>
          </cell>
          <cell r="H135">
            <v>8323729</v>
          </cell>
          <cell r="I135">
            <v>660613</v>
          </cell>
          <cell r="J135">
            <v>396368.50999999978</v>
          </cell>
        </row>
        <row r="142">
          <cell r="F142">
            <v>78438</v>
          </cell>
          <cell r="G142">
            <v>84041</v>
          </cell>
          <cell r="H142">
            <v>352970</v>
          </cell>
          <cell r="I142">
            <v>28014</v>
          </cell>
          <cell r="J142">
            <v>16807.150000000023</v>
          </cell>
        </row>
        <row r="148">
          <cell r="F148">
            <v>11025</v>
          </cell>
          <cell r="G148">
            <v>11812</v>
          </cell>
          <cell r="H148">
            <v>49612</v>
          </cell>
          <cell r="I148">
            <v>3937</v>
          </cell>
          <cell r="J148">
            <v>2362.5800000000017</v>
          </cell>
        </row>
        <row r="149">
          <cell r="F149">
            <v>109596</v>
          </cell>
          <cell r="G149">
            <v>117425</v>
          </cell>
          <cell r="H149">
            <v>493184</v>
          </cell>
          <cell r="I149">
            <v>39142</v>
          </cell>
          <cell r="J149">
            <v>23484.089999999967</v>
          </cell>
        </row>
        <row r="150">
          <cell r="F150">
            <v>9425</v>
          </cell>
          <cell r="G150">
            <v>10099</v>
          </cell>
          <cell r="H150">
            <v>42414</v>
          </cell>
          <cell r="I150">
            <v>3366</v>
          </cell>
          <cell r="J150">
            <v>2020.3800000000047</v>
          </cell>
        </row>
        <row r="151">
          <cell r="F151">
            <v>12031</v>
          </cell>
          <cell r="G151">
            <v>12890</v>
          </cell>
          <cell r="H151">
            <v>54139</v>
          </cell>
          <cell r="I151">
            <v>4297</v>
          </cell>
          <cell r="J151">
            <v>2577.3099999999977</v>
          </cell>
        </row>
        <row r="152">
          <cell r="F152">
            <v>1587</v>
          </cell>
          <cell r="G152">
            <v>1700</v>
          </cell>
          <cell r="H152">
            <v>7141</v>
          </cell>
          <cell r="I152">
            <v>567</v>
          </cell>
          <cell r="J152">
            <v>339.98999999999978</v>
          </cell>
        </row>
        <row r="157">
          <cell r="F157">
            <v>420</v>
          </cell>
          <cell r="G157">
            <v>450</v>
          </cell>
          <cell r="H157">
            <v>1890</v>
          </cell>
          <cell r="I157">
            <v>150</v>
          </cell>
          <cell r="J157">
            <v>90</v>
          </cell>
        </row>
        <row r="160">
          <cell r="H160">
            <v>2232316.0499999998</v>
          </cell>
        </row>
        <row r="162">
          <cell r="H162">
            <v>1252385.03</v>
          </cell>
        </row>
        <row r="163">
          <cell r="F163">
            <v>5332</v>
          </cell>
          <cell r="G163">
            <v>5713</v>
          </cell>
          <cell r="H163">
            <v>23995</v>
          </cell>
          <cell r="I163">
            <v>1904.3890000000001</v>
          </cell>
          <cell r="J163">
            <v>1143.3909999999987</v>
          </cell>
        </row>
        <row r="168">
          <cell r="E168">
            <v>0</v>
          </cell>
        </row>
        <row r="169">
          <cell r="F169">
            <v>0</v>
          </cell>
        </row>
        <row r="170">
          <cell r="E170">
            <v>701727.8</v>
          </cell>
        </row>
        <row r="171">
          <cell r="F171">
            <v>3230548.63</v>
          </cell>
        </row>
        <row r="174">
          <cell r="F174">
            <v>121820</v>
          </cell>
        </row>
        <row r="177">
          <cell r="F177">
            <v>1529933</v>
          </cell>
          <cell r="G177">
            <v>1639214</v>
          </cell>
          <cell r="H177">
            <v>6884698</v>
          </cell>
          <cell r="I177">
            <v>546404.6370000001</v>
          </cell>
          <cell r="J177">
            <v>327843.10300000198</v>
          </cell>
        </row>
        <row r="191">
          <cell r="F191">
            <v>7434</v>
          </cell>
        </row>
        <row r="192">
          <cell r="G192">
            <v>7965</v>
          </cell>
          <cell r="H192">
            <v>33453</v>
          </cell>
          <cell r="I192">
            <v>2655</v>
          </cell>
          <cell r="J192">
            <v>1593</v>
          </cell>
        </row>
        <row r="195">
          <cell r="F195">
            <v>177488</v>
          </cell>
          <cell r="G195">
            <v>190166</v>
          </cell>
          <cell r="H195">
            <v>798698</v>
          </cell>
          <cell r="I195">
            <v>63388.710500000001</v>
          </cell>
          <cell r="J195">
            <v>38033.499499999962</v>
          </cell>
        </row>
        <row r="200">
          <cell r="F200">
            <v>7143</v>
          </cell>
          <cell r="G200">
            <v>7654</v>
          </cell>
          <cell r="H200">
            <v>32145</v>
          </cell>
          <cell r="I200">
            <v>2551.2100000000005</v>
          </cell>
          <cell r="J200">
            <v>1530.9900000000039</v>
          </cell>
        </row>
        <row r="204">
          <cell r="F204">
            <v>519930</v>
          </cell>
          <cell r="G204">
            <v>557068</v>
          </cell>
          <cell r="H204">
            <v>2339684</v>
          </cell>
          <cell r="I204">
            <v>185689.21650000001</v>
          </cell>
          <cell r="J204">
            <v>111413.11350000006</v>
          </cell>
        </row>
        <row r="211">
          <cell r="F211">
            <v>27285</v>
          </cell>
          <cell r="G211">
            <v>29234</v>
          </cell>
          <cell r="H211">
            <v>122783</v>
          </cell>
          <cell r="I211">
            <v>9744.7075000000004</v>
          </cell>
          <cell r="J211">
            <v>5847.4424999999937</v>
          </cell>
        </row>
        <row r="216">
          <cell r="F216">
            <v>114935</v>
          </cell>
          <cell r="G216">
            <v>123144</v>
          </cell>
          <cell r="H216">
            <v>517205</v>
          </cell>
          <cell r="I216">
            <v>41048.054000000004</v>
          </cell>
          <cell r="J216">
            <v>24629.026000000071</v>
          </cell>
        </row>
        <row r="227">
          <cell r="E227">
            <v>45439567.109999999</v>
          </cell>
        </row>
        <row r="229">
          <cell r="E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</row>
        <row r="231">
          <cell r="E231">
            <v>0</v>
          </cell>
        </row>
        <row r="245">
          <cell r="E245">
            <v>2506034</v>
          </cell>
        </row>
        <row r="246">
          <cell r="E246">
            <v>1631836</v>
          </cell>
        </row>
        <row r="247">
          <cell r="E247">
            <v>1690114.9699999997</v>
          </cell>
        </row>
        <row r="263">
          <cell r="E263">
            <v>1797365099.03</v>
          </cell>
        </row>
        <row r="264">
          <cell r="E264">
            <v>0</v>
          </cell>
        </row>
        <row r="267">
          <cell r="E267">
            <v>30277462.539999962</v>
          </cell>
        </row>
        <row r="268">
          <cell r="E268">
            <v>405208049.30999994</v>
          </cell>
        </row>
        <row r="285">
          <cell r="E285">
            <v>39215253.169999994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1AC52-7ED8-4B2C-B3BD-B602BF856401}">
  <dimension ref="A1:H55"/>
  <sheetViews>
    <sheetView zoomScaleNormal="100" workbookViewId="0">
      <selection activeCell="N17" sqref="N17"/>
    </sheetView>
  </sheetViews>
  <sheetFormatPr baseColWidth="10" defaultRowHeight="15" x14ac:dyDescent="0.25"/>
  <cols>
    <col min="8" max="8" width="12.2851562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x14ac:dyDescent="0.25">
      <c r="A31" s="1"/>
      <c r="B31" s="1"/>
      <c r="C31" s="1"/>
      <c r="D31" s="1"/>
      <c r="E31" s="1"/>
      <c r="F31" s="1"/>
      <c r="G31" s="1"/>
      <c r="H31" s="1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x14ac:dyDescent="0.25">
      <c r="A35" s="1"/>
      <c r="B35" s="1"/>
      <c r="C35" s="1"/>
      <c r="D35" s="1"/>
      <c r="E35" s="1"/>
      <c r="F35" s="1"/>
      <c r="G35" s="1"/>
      <c r="H35" s="1"/>
    </row>
    <row r="36" spans="1:8" x14ac:dyDescent="0.25">
      <c r="A36" s="1"/>
      <c r="B36" s="1"/>
      <c r="C36" s="1"/>
      <c r="D36" s="1"/>
      <c r="E36" s="1"/>
      <c r="F36" s="1"/>
      <c r="G36" s="1"/>
      <c r="H36" s="1"/>
    </row>
    <row r="37" spans="1:8" x14ac:dyDescent="0.25">
      <c r="A37" s="1"/>
      <c r="B37" s="1"/>
      <c r="C37" s="1"/>
      <c r="D37" s="1"/>
      <c r="E37" s="1"/>
      <c r="F37" s="1"/>
      <c r="G37" s="1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  <row r="41" spans="1:8" x14ac:dyDescent="0.25">
      <c r="A41" s="1"/>
      <c r="B41" s="1"/>
      <c r="C41" s="1"/>
      <c r="D41" s="1"/>
      <c r="E41" s="1"/>
      <c r="F41" s="1"/>
      <c r="G41" s="1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  <row r="43" spans="1:8" x14ac:dyDescent="0.25">
      <c r="A43" s="1"/>
      <c r="B43" s="1"/>
      <c r="C43" s="1"/>
      <c r="D43" s="1"/>
      <c r="E43" s="1"/>
      <c r="F43" s="1"/>
      <c r="G43" s="1"/>
      <c r="H43" s="1"/>
    </row>
    <row r="44" spans="1:8" x14ac:dyDescent="0.25">
      <c r="A44" s="1"/>
      <c r="B44" s="1"/>
      <c r="C44" s="1"/>
      <c r="D44" s="1"/>
      <c r="E44" s="1"/>
      <c r="F44" s="1"/>
      <c r="G44" s="1"/>
      <c r="H44" s="1"/>
    </row>
    <row r="45" spans="1:8" x14ac:dyDescent="0.25">
      <c r="A45" s="1"/>
      <c r="B45" s="1"/>
      <c r="C45" s="1"/>
      <c r="D45" s="1"/>
      <c r="E45" s="1"/>
      <c r="F45" s="1"/>
      <c r="G45" s="1"/>
      <c r="H45" s="1"/>
    </row>
    <row r="46" spans="1:8" x14ac:dyDescent="0.25">
      <c r="A46" s="1"/>
      <c r="B46" s="1"/>
      <c r="C46" s="1"/>
      <c r="D46" s="1"/>
      <c r="E46" s="1"/>
      <c r="F46" s="1"/>
      <c r="G46" s="1"/>
      <c r="H46" s="1"/>
    </row>
    <row r="47" spans="1:8" x14ac:dyDescent="0.25">
      <c r="A47" s="1"/>
      <c r="B47" s="1"/>
      <c r="C47" s="1"/>
      <c r="D47" s="1"/>
      <c r="E47" s="1"/>
      <c r="F47" s="1"/>
      <c r="G47" s="1"/>
      <c r="H47" s="1"/>
    </row>
    <row r="48" spans="1:8" x14ac:dyDescent="0.25">
      <c r="A48" s="1"/>
      <c r="B48" s="1"/>
      <c r="C48" s="1"/>
      <c r="D48" s="1"/>
      <c r="E48" s="1"/>
      <c r="F48" s="1"/>
      <c r="G48" s="1"/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  <row r="50" spans="1:8" x14ac:dyDescent="0.25">
      <c r="A50" s="1"/>
      <c r="B50" s="1"/>
      <c r="C50" s="1"/>
      <c r="D50" s="1"/>
      <c r="E50" s="1"/>
      <c r="F50" s="1"/>
      <c r="G50" s="1"/>
      <c r="H50" s="1"/>
    </row>
    <row r="51" spans="1:8" x14ac:dyDescent="0.25">
      <c r="A51" s="1"/>
      <c r="B51" s="1"/>
      <c r="C51" s="1"/>
      <c r="D51" s="1"/>
      <c r="E51" s="1"/>
      <c r="F51" s="1"/>
      <c r="G51" s="1"/>
      <c r="H51" s="1"/>
    </row>
    <row r="52" spans="1:8" x14ac:dyDescent="0.25">
      <c r="A52" s="1"/>
      <c r="B52" s="1"/>
      <c r="C52" s="1"/>
      <c r="D52" s="1"/>
      <c r="E52" s="1"/>
      <c r="F52" s="1"/>
      <c r="G52" s="1"/>
      <c r="H52" s="1"/>
    </row>
    <row r="53" spans="1:8" x14ac:dyDescent="0.25">
      <c r="A53" s="1"/>
      <c r="B53" s="1"/>
      <c r="C53" s="1"/>
      <c r="D53" s="1"/>
      <c r="E53" s="1"/>
      <c r="F53" s="1"/>
      <c r="G53" s="1"/>
      <c r="H53" s="1"/>
    </row>
    <row r="54" spans="1:8" x14ac:dyDescent="0.25">
      <c r="A54" s="1"/>
      <c r="B54" s="1"/>
      <c r="C54" s="1"/>
      <c r="D54" s="1"/>
      <c r="E54" s="1"/>
      <c r="F54" s="1"/>
      <c r="G54" s="1"/>
      <c r="H54" s="1"/>
    </row>
    <row r="55" spans="1:8" x14ac:dyDescent="0.25">
      <c r="A55" s="1"/>
      <c r="B55" s="1"/>
      <c r="C55" s="1"/>
      <c r="D55" s="1"/>
      <c r="E55" s="1"/>
      <c r="F55" s="1"/>
      <c r="G55" s="1"/>
      <c r="H55" s="1"/>
    </row>
  </sheetData>
  <pageMargins left="0.7" right="0.7" top="0.75" bottom="0.75" header="0.3" footer="0.3"/>
  <pageSetup scale="81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C8A58-FA17-4D25-8D33-2D784B9C6B03}">
  <dimension ref="A1:J81"/>
  <sheetViews>
    <sheetView zoomScaleNormal="100" workbookViewId="0">
      <selection activeCell="L19" sqref="L19"/>
    </sheetView>
  </sheetViews>
  <sheetFormatPr baseColWidth="10" defaultRowHeight="15" x14ac:dyDescent="0.25"/>
  <cols>
    <col min="1" max="1" width="1.5703125" style="2" customWidth="1"/>
    <col min="2" max="2" width="6.28515625" style="2" customWidth="1"/>
    <col min="3" max="3" width="7.7109375" style="2" customWidth="1"/>
    <col min="4" max="4" width="6.7109375" style="2" customWidth="1"/>
    <col min="5" max="5" width="8" style="2" bestFit="1" customWidth="1"/>
    <col min="6" max="6" width="7.5703125" style="2" bestFit="1" customWidth="1"/>
    <col min="7" max="7" width="42.140625" style="2" customWidth="1"/>
    <col min="8" max="8" width="9.140625" style="2" customWidth="1"/>
    <col min="9" max="9" width="22.42578125" style="2" bestFit="1" customWidth="1"/>
    <col min="10" max="10" width="4.85546875" style="2" customWidth="1"/>
  </cols>
  <sheetData>
    <row r="1" spans="2:10" ht="15.75" thickBot="1" x14ac:dyDescent="0.3"/>
    <row r="2" spans="2:10" x14ac:dyDescent="0.25">
      <c r="B2" s="3"/>
      <c r="C2" s="4"/>
      <c r="D2" s="4"/>
      <c r="E2" s="4"/>
      <c r="F2" s="4"/>
      <c r="G2" s="4"/>
      <c r="H2" s="4"/>
      <c r="I2" s="4"/>
      <c r="J2" s="5">
        <v>1</v>
      </c>
    </row>
    <row r="3" spans="2:10" ht="18" x14ac:dyDescent="0.25">
      <c r="B3" s="6" t="s">
        <v>0</v>
      </c>
      <c r="C3" s="7"/>
      <c r="D3" s="7"/>
      <c r="E3" s="7"/>
      <c r="F3" s="7"/>
      <c r="G3" s="7"/>
      <c r="H3" s="7"/>
      <c r="I3" s="7"/>
      <c r="J3" s="8"/>
    </row>
    <row r="4" spans="2:10" ht="15.75" x14ac:dyDescent="0.3">
      <c r="B4" s="9"/>
      <c r="H4" s="10" t="s">
        <v>1</v>
      </c>
      <c r="I4" s="10"/>
      <c r="J4" s="8"/>
    </row>
    <row r="5" spans="2:10" x14ac:dyDescent="0.25">
      <c r="B5" s="9"/>
      <c r="J5" s="8"/>
    </row>
    <row r="6" spans="2:10" ht="15.75" x14ac:dyDescent="0.25">
      <c r="B6" s="11" t="s">
        <v>51</v>
      </c>
      <c r="C6" s="12"/>
      <c r="D6" s="12"/>
      <c r="H6" s="12" t="s">
        <v>2</v>
      </c>
      <c r="I6" s="13"/>
      <c r="J6" s="8"/>
    </row>
    <row r="7" spans="2:10" ht="15.75" x14ac:dyDescent="0.25">
      <c r="B7" s="11" t="s">
        <v>52</v>
      </c>
      <c r="C7" s="12"/>
      <c r="D7" s="12"/>
      <c r="H7" s="12" t="s">
        <v>3</v>
      </c>
      <c r="I7" s="13"/>
      <c r="J7" s="8"/>
    </row>
    <row r="8" spans="2:10" x14ac:dyDescent="0.25">
      <c r="B8" s="11" t="s">
        <v>4</v>
      </c>
      <c r="C8" s="12"/>
      <c r="D8" s="12"/>
      <c r="H8" s="12" t="s">
        <v>5</v>
      </c>
      <c r="I8" s="13"/>
      <c r="J8" s="8"/>
    </row>
    <row r="9" spans="2:10" ht="15.75" thickBot="1" x14ac:dyDescent="0.3">
      <c r="B9" s="14" t="s">
        <v>6</v>
      </c>
      <c r="C9" s="15"/>
      <c r="D9" s="15"/>
      <c r="E9" s="15"/>
      <c r="F9" s="15"/>
      <c r="G9" s="15"/>
      <c r="H9" s="15" t="s">
        <v>7</v>
      </c>
      <c r="I9" s="15"/>
      <c r="J9" s="16"/>
    </row>
    <row r="10" spans="2:10" ht="15.75" thickBot="1" x14ac:dyDescent="0.3">
      <c r="H10" s="17"/>
    </row>
    <row r="11" spans="2:10" x14ac:dyDescent="0.25">
      <c r="B11" s="18" t="s">
        <v>8</v>
      </c>
      <c r="C11" s="19"/>
      <c r="D11" s="19"/>
      <c r="E11" s="19"/>
      <c r="F11" s="20"/>
      <c r="G11" s="21"/>
      <c r="H11" s="22"/>
      <c r="I11" s="21" t="s">
        <v>8</v>
      </c>
      <c r="J11" s="23"/>
    </row>
    <row r="12" spans="2:10" x14ac:dyDescent="0.25">
      <c r="B12" s="24" t="s">
        <v>9</v>
      </c>
      <c r="C12" s="25"/>
      <c r="D12" s="25"/>
      <c r="E12" s="25"/>
      <c r="F12" s="26"/>
      <c r="G12" s="27"/>
      <c r="H12" s="28"/>
      <c r="I12" s="27"/>
      <c r="J12" s="8"/>
    </row>
    <row r="13" spans="2:10" x14ac:dyDescent="0.25">
      <c r="B13" s="29"/>
      <c r="C13" s="27"/>
      <c r="D13" s="27"/>
      <c r="E13" s="27"/>
      <c r="F13" s="30"/>
      <c r="G13" s="27" t="s">
        <v>10</v>
      </c>
      <c r="H13" s="28" t="s">
        <v>11</v>
      </c>
      <c r="I13" s="27" t="s">
        <v>12</v>
      </c>
      <c r="J13" s="8"/>
    </row>
    <row r="14" spans="2:10" x14ac:dyDescent="0.25">
      <c r="B14" s="31" t="s">
        <v>13</v>
      </c>
      <c r="C14" s="32"/>
      <c r="D14" s="32"/>
      <c r="E14" s="32"/>
      <c r="F14" s="33"/>
      <c r="G14" s="12"/>
      <c r="H14" s="28" t="s">
        <v>8</v>
      </c>
      <c r="I14" s="27" t="s">
        <v>14</v>
      </c>
      <c r="J14" s="8"/>
    </row>
    <row r="15" spans="2:10" ht="15.75" thickBot="1" x14ac:dyDescent="0.3">
      <c r="B15" s="34" t="s">
        <v>15</v>
      </c>
      <c r="C15" s="35" t="s">
        <v>16</v>
      </c>
      <c r="D15" s="36" t="s">
        <v>17</v>
      </c>
      <c r="E15" s="37" t="s">
        <v>18</v>
      </c>
      <c r="F15" s="36" t="s">
        <v>19</v>
      </c>
      <c r="G15" s="38" t="s">
        <v>20</v>
      </c>
      <c r="H15" s="39" t="s">
        <v>21</v>
      </c>
      <c r="I15" s="40" t="s">
        <v>22</v>
      </c>
      <c r="J15" s="41"/>
    </row>
    <row r="16" spans="2:10" x14ac:dyDescent="0.25">
      <c r="B16" s="42">
        <v>4</v>
      </c>
      <c r="C16" s="43"/>
      <c r="E16" s="44">
        <v>41</v>
      </c>
      <c r="F16" s="2">
        <v>412</v>
      </c>
      <c r="G16" s="45" t="s">
        <v>23</v>
      </c>
      <c r="H16" s="44">
        <v>9992</v>
      </c>
      <c r="I16" s="46"/>
      <c r="J16" s="47"/>
    </row>
    <row r="17" spans="2:10" x14ac:dyDescent="0.25">
      <c r="B17" s="42"/>
      <c r="C17" s="43"/>
      <c r="E17" s="44"/>
      <c r="G17" s="45"/>
      <c r="H17" s="44"/>
      <c r="I17" s="46"/>
      <c r="J17" s="47"/>
    </row>
    <row r="18" spans="2:10" x14ac:dyDescent="0.25">
      <c r="B18" s="42">
        <v>1</v>
      </c>
      <c r="C18" s="43">
        <v>4</v>
      </c>
      <c r="D18" s="2">
        <v>1</v>
      </c>
      <c r="E18" s="44">
        <v>2</v>
      </c>
      <c r="G18" s="45" t="s">
        <v>24</v>
      </c>
      <c r="H18" s="48" t="s">
        <v>25</v>
      </c>
      <c r="I18" s="49">
        <f>+I19</f>
        <v>19230943</v>
      </c>
      <c r="J18" s="47"/>
    </row>
    <row r="19" spans="2:10" x14ac:dyDescent="0.25">
      <c r="B19" s="42">
        <v>1</v>
      </c>
      <c r="C19" s="43">
        <v>4</v>
      </c>
      <c r="D19" s="2">
        <v>1</v>
      </c>
      <c r="E19" s="44">
        <v>2</v>
      </c>
      <c r="F19" s="50" t="s">
        <v>26</v>
      </c>
      <c r="G19" s="45" t="s">
        <v>27</v>
      </c>
      <c r="H19" s="44"/>
      <c r="I19" s="51">
        <f>ROUND([1]Calculo!E18,0)</f>
        <v>19230943</v>
      </c>
      <c r="J19" s="8"/>
    </row>
    <row r="20" spans="2:10" x14ac:dyDescent="0.25">
      <c r="B20" s="42"/>
      <c r="C20" s="43"/>
      <c r="E20" s="44"/>
      <c r="F20" s="50"/>
      <c r="G20" s="45"/>
      <c r="H20" s="44"/>
      <c r="I20" s="52"/>
      <c r="J20" s="8"/>
    </row>
    <row r="21" spans="2:10" hidden="1" x14ac:dyDescent="0.25">
      <c r="B21" s="42">
        <v>3</v>
      </c>
      <c r="C21" s="43">
        <v>4</v>
      </c>
      <c r="D21" s="2">
        <v>1</v>
      </c>
      <c r="E21" s="44">
        <v>2</v>
      </c>
      <c r="F21" s="50"/>
      <c r="G21" s="53" t="s">
        <v>28</v>
      </c>
      <c r="H21" s="48" t="s">
        <v>25</v>
      </c>
      <c r="I21" s="54">
        <f>+I22</f>
        <v>0</v>
      </c>
      <c r="J21" s="8"/>
    </row>
    <row r="22" spans="2:10" hidden="1" x14ac:dyDescent="0.25">
      <c r="B22" s="42"/>
      <c r="C22" s="43"/>
      <c r="E22" s="44"/>
      <c r="F22" s="50" t="s">
        <v>26</v>
      </c>
      <c r="G22" s="53" t="s">
        <v>28</v>
      </c>
      <c r="H22" s="44"/>
      <c r="I22" s="52">
        <f>[1]Calculo!E21</f>
        <v>0</v>
      </c>
      <c r="J22" s="8"/>
    </row>
    <row r="23" spans="2:10" hidden="1" x14ac:dyDescent="0.25">
      <c r="B23" s="42"/>
      <c r="C23" s="43"/>
      <c r="E23" s="44"/>
      <c r="F23" s="50"/>
      <c r="G23" s="53"/>
      <c r="H23" s="44"/>
      <c r="I23" s="52"/>
      <c r="J23" s="8"/>
    </row>
    <row r="24" spans="2:10" hidden="1" x14ac:dyDescent="0.25">
      <c r="B24" s="42">
        <v>3</v>
      </c>
      <c r="C24" s="43">
        <v>4</v>
      </c>
      <c r="D24" s="2">
        <v>1</v>
      </c>
      <c r="E24" s="44">
        <v>2</v>
      </c>
      <c r="F24" s="50"/>
      <c r="G24" s="53" t="s">
        <v>28</v>
      </c>
      <c r="H24" s="44">
        <v>6025</v>
      </c>
      <c r="I24" s="54">
        <f>I25</f>
        <v>0</v>
      </c>
      <c r="J24" s="8"/>
    </row>
    <row r="25" spans="2:10" hidden="1" x14ac:dyDescent="0.25">
      <c r="B25" s="42"/>
      <c r="C25" s="43"/>
      <c r="E25" s="44"/>
      <c r="F25" s="50" t="s">
        <v>26</v>
      </c>
      <c r="G25" s="53" t="s">
        <v>28</v>
      </c>
      <c r="H25" s="44"/>
      <c r="I25" s="52">
        <f>[1]Calculo!E22</f>
        <v>0</v>
      </c>
      <c r="J25" s="8"/>
    </row>
    <row r="26" spans="2:10" hidden="1" x14ac:dyDescent="0.25">
      <c r="B26" s="42">
        <v>3</v>
      </c>
      <c r="C26" s="43">
        <v>1</v>
      </c>
      <c r="D26" s="2">
        <v>1</v>
      </c>
      <c r="E26" s="44">
        <v>1</v>
      </c>
      <c r="F26" s="50"/>
      <c r="G26" s="53"/>
      <c r="H26" s="44"/>
      <c r="I26" s="52"/>
      <c r="J26" s="8"/>
    </row>
    <row r="27" spans="2:10" hidden="1" x14ac:dyDescent="0.25">
      <c r="B27" s="42"/>
      <c r="C27" s="43"/>
      <c r="E27" s="44"/>
      <c r="F27" s="50" t="s">
        <v>29</v>
      </c>
      <c r="G27" s="45" t="s">
        <v>30</v>
      </c>
      <c r="H27" s="44">
        <v>6025</v>
      </c>
      <c r="I27" s="54">
        <f>ROUND([1]Calculo!E23,0)</f>
        <v>0</v>
      </c>
      <c r="J27" s="8"/>
    </row>
    <row r="28" spans="2:10" x14ac:dyDescent="0.25">
      <c r="B28" s="42">
        <v>1</v>
      </c>
      <c r="C28" s="43">
        <v>6</v>
      </c>
      <c r="D28" s="2">
        <v>1</v>
      </c>
      <c r="E28" s="44">
        <v>2</v>
      </c>
      <c r="F28" s="50"/>
      <c r="G28" s="45" t="s">
        <v>31</v>
      </c>
      <c r="H28" s="44"/>
      <c r="I28" s="54">
        <f>ROUND([1]Calculo!E25,0)</f>
        <v>306128081</v>
      </c>
      <c r="J28" s="8"/>
    </row>
    <row r="29" spans="2:10" x14ac:dyDescent="0.25">
      <c r="B29" s="42">
        <v>1</v>
      </c>
      <c r="C29" s="43">
        <v>6</v>
      </c>
      <c r="D29" s="2">
        <v>1</v>
      </c>
      <c r="E29" s="44">
        <v>2</v>
      </c>
      <c r="F29" s="55" t="s">
        <v>32</v>
      </c>
      <c r="G29" s="56" t="s">
        <v>33</v>
      </c>
      <c r="H29" s="44">
        <v>9998</v>
      </c>
      <c r="I29" s="52">
        <f>ROUND([1]Calculo!E27,0)</f>
        <v>257152062</v>
      </c>
      <c r="J29" s="8"/>
    </row>
    <row r="30" spans="2:10" x14ac:dyDescent="0.25">
      <c r="B30" s="42"/>
      <c r="C30" s="43"/>
      <c r="E30" s="44"/>
      <c r="F30" s="50"/>
      <c r="G30" s="45" t="s">
        <v>34</v>
      </c>
      <c r="H30" s="44"/>
      <c r="I30" s="52"/>
      <c r="J30" s="8"/>
    </row>
    <row r="31" spans="2:10" x14ac:dyDescent="0.25">
      <c r="B31" s="42">
        <v>1</v>
      </c>
      <c r="C31" s="43">
        <v>6</v>
      </c>
      <c r="D31" s="2">
        <v>1</v>
      </c>
      <c r="E31" s="44">
        <v>2</v>
      </c>
      <c r="F31" s="50" t="s">
        <v>35</v>
      </c>
      <c r="G31" s="45" t="s">
        <v>33</v>
      </c>
      <c r="H31" s="44">
        <v>9998</v>
      </c>
      <c r="I31" s="52">
        <f>ROUND([1]Calculo!E29,0)</f>
        <v>48976019</v>
      </c>
      <c r="J31" s="8"/>
    </row>
    <row r="32" spans="2:10" x14ac:dyDescent="0.25">
      <c r="B32" s="42"/>
      <c r="C32" s="43"/>
      <c r="E32" s="44"/>
      <c r="G32" s="45"/>
      <c r="H32" s="44"/>
      <c r="I32" s="52"/>
      <c r="J32" s="8"/>
    </row>
    <row r="33" spans="2:10" x14ac:dyDescent="0.25">
      <c r="B33" s="42">
        <v>1</v>
      </c>
      <c r="C33" s="43">
        <v>6</v>
      </c>
      <c r="D33" s="2">
        <v>4</v>
      </c>
      <c r="E33" s="44">
        <v>1</v>
      </c>
      <c r="G33" s="45" t="s">
        <v>36</v>
      </c>
      <c r="H33" s="44">
        <v>9998</v>
      </c>
      <c r="I33" s="54">
        <f>+I34</f>
        <v>17191002</v>
      </c>
      <c r="J33" s="47"/>
    </row>
    <row r="34" spans="2:10" x14ac:dyDescent="0.25">
      <c r="B34" s="42">
        <v>1</v>
      </c>
      <c r="C34" s="43">
        <v>6</v>
      </c>
      <c r="D34" s="2">
        <v>4</v>
      </c>
      <c r="E34" s="44">
        <v>1</v>
      </c>
      <c r="F34" s="57">
        <v>7</v>
      </c>
      <c r="G34" s="45" t="s">
        <v>37</v>
      </c>
      <c r="H34" s="44"/>
      <c r="I34" s="52">
        <f>ROUND([1]Calculo!E37,0)</f>
        <v>17191002</v>
      </c>
      <c r="J34" s="8"/>
    </row>
    <row r="35" spans="2:10" x14ac:dyDescent="0.25">
      <c r="B35" s="42"/>
      <c r="C35" s="43"/>
      <c r="E35" s="44"/>
      <c r="G35" s="45"/>
      <c r="H35" s="44"/>
      <c r="I35" s="52"/>
      <c r="J35" s="8"/>
    </row>
    <row r="36" spans="2:10" x14ac:dyDescent="0.25">
      <c r="B36" s="42">
        <v>3</v>
      </c>
      <c r="C36" s="43">
        <v>1</v>
      </c>
      <c r="D36" s="2">
        <v>1</v>
      </c>
      <c r="E36" s="44">
        <v>5</v>
      </c>
      <c r="G36" s="45" t="s">
        <v>38</v>
      </c>
      <c r="H36" s="44">
        <v>9998</v>
      </c>
      <c r="I36" s="54">
        <f>+I37</f>
        <v>2162445892</v>
      </c>
      <c r="J36" s="58"/>
    </row>
    <row r="37" spans="2:10" x14ac:dyDescent="0.25">
      <c r="B37" s="42">
        <v>3</v>
      </c>
      <c r="C37" s="43">
        <v>1</v>
      </c>
      <c r="D37" s="2">
        <v>1</v>
      </c>
      <c r="E37" s="44">
        <v>5</v>
      </c>
      <c r="F37" s="2" t="s">
        <v>26</v>
      </c>
      <c r="G37" s="45" t="s">
        <v>39</v>
      </c>
      <c r="H37" s="44"/>
      <c r="I37" s="52">
        <f>ROUND([1]Calculo!E41,0)</f>
        <v>2162445892</v>
      </c>
      <c r="J37" s="8"/>
    </row>
    <row r="38" spans="2:10" x14ac:dyDescent="0.25">
      <c r="B38" s="42"/>
      <c r="C38" s="43"/>
      <c r="E38" s="44"/>
      <c r="G38" s="45"/>
      <c r="H38" s="44"/>
      <c r="I38" s="52"/>
      <c r="J38" s="8"/>
    </row>
    <row r="39" spans="2:10" hidden="1" x14ac:dyDescent="0.25">
      <c r="B39" s="42">
        <v>3</v>
      </c>
      <c r="C39" s="43">
        <v>1</v>
      </c>
      <c r="D39" s="2">
        <v>1</v>
      </c>
      <c r="E39" s="44"/>
      <c r="G39" s="45" t="s">
        <v>40</v>
      </c>
      <c r="H39" s="44">
        <v>9998</v>
      </c>
      <c r="I39" s="54">
        <f>I40</f>
        <v>0</v>
      </c>
      <c r="J39" s="8"/>
    </row>
    <row r="40" spans="2:10" hidden="1" x14ac:dyDescent="0.25">
      <c r="B40" s="42">
        <v>3</v>
      </c>
      <c r="C40" s="43">
        <v>1</v>
      </c>
      <c r="D40" s="2">
        <v>1</v>
      </c>
      <c r="E40" s="44">
        <v>1</v>
      </c>
      <c r="F40" s="2" t="s">
        <v>26</v>
      </c>
      <c r="G40" s="45" t="s">
        <v>41</v>
      </c>
      <c r="H40" s="44"/>
      <c r="I40" s="52">
        <f>ROUND([1]Calculo!E44,0)</f>
        <v>0</v>
      </c>
      <c r="J40" s="8"/>
    </row>
    <row r="41" spans="2:10" hidden="1" x14ac:dyDescent="0.25">
      <c r="B41" s="42"/>
      <c r="C41" s="43"/>
      <c r="E41" s="44"/>
      <c r="F41" s="57"/>
      <c r="G41" s="45"/>
      <c r="H41" s="44"/>
      <c r="I41" s="52"/>
      <c r="J41" s="8"/>
    </row>
    <row r="42" spans="2:10" hidden="1" x14ac:dyDescent="0.25">
      <c r="B42" s="42">
        <v>3</v>
      </c>
      <c r="C42" s="43">
        <v>2</v>
      </c>
      <c r="D42" s="2">
        <v>1</v>
      </c>
      <c r="E42" s="44">
        <v>1</v>
      </c>
      <c r="F42" s="57"/>
      <c r="G42" s="45" t="s">
        <v>42</v>
      </c>
      <c r="H42" s="44">
        <v>9998</v>
      </c>
      <c r="I42" s="54">
        <f>+I43</f>
        <v>0</v>
      </c>
      <c r="J42" s="8"/>
    </row>
    <row r="43" spans="2:10" hidden="1" x14ac:dyDescent="0.25">
      <c r="B43" s="42">
        <v>3</v>
      </c>
      <c r="C43" s="43">
        <v>2</v>
      </c>
      <c r="D43" s="2">
        <v>1</v>
      </c>
      <c r="E43" s="44">
        <v>1</v>
      </c>
      <c r="F43" s="2" t="s">
        <v>26</v>
      </c>
      <c r="G43" s="45" t="s">
        <v>43</v>
      </c>
      <c r="H43" s="44"/>
      <c r="I43" s="52">
        <f>ROUND([1]Calculo!E46,0)</f>
        <v>0</v>
      </c>
      <c r="J43" s="8"/>
    </row>
    <row r="44" spans="2:10" hidden="1" x14ac:dyDescent="0.25">
      <c r="B44" s="42"/>
      <c r="C44" s="43"/>
      <c r="E44" s="44"/>
      <c r="G44" s="45"/>
      <c r="H44" s="44"/>
      <c r="I44" s="52"/>
      <c r="J44" s="8"/>
    </row>
    <row r="45" spans="2:10" hidden="1" x14ac:dyDescent="0.25">
      <c r="B45" s="42"/>
      <c r="C45" s="43"/>
      <c r="E45" s="44"/>
      <c r="G45" s="45"/>
      <c r="H45" s="44"/>
      <c r="I45" s="59"/>
      <c r="J45" s="8"/>
    </row>
    <row r="46" spans="2:10" x14ac:dyDescent="0.25">
      <c r="B46" s="42"/>
      <c r="C46" s="43"/>
      <c r="E46" s="44"/>
      <c r="G46" s="45"/>
      <c r="H46" s="44"/>
      <c r="I46" s="52"/>
      <c r="J46" s="8"/>
    </row>
    <row r="47" spans="2:10" x14ac:dyDescent="0.25">
      <c r="B47" s="42"/>
      <c r="C47" s="43"/>
      <c r="E47" s="44"/>
      <c r="G47" s="45"/>
      <c r="H47" s="44"/>
      <c r="I47" s="52"/>
      <c r="J47" s="8"/>
    </row>
    <row r="48" spans="2:10" x14ac:dyDescent="0.25">
      <c r="B48" s="42"/>
      <c r="C48" s="43"/>
      <c r="E48" s="44"/>
      <c r="G48" s="45"/>
      <c r="H48" s="44"/>
      <c r="I48" s="52"/>
      <c r="J48" s="8"/>
    </row>
    <row r="49" spans="2:10" x14ac:dyDescent="0.25">
      <c r="B49" s="42"/>
      <c r="C49" s="43"/>
      <c r="E49" s="44"/>
      <c r="G49" s="45"/>
      <c r="H49" s="44"/>
      <c r="I49" s="52"/>
      <c r="J49" s="8"/>
    </row>
    <row r="50" spans="2:10" x14ac:dyDescent="0.25">
      <c r="B50" s="42"/>
      <c r="C50" s="43"/>
      <c r="E50" s="44"/>
      <c r="G50" s="45"/>
      <c r="H50" s="44"/>
      <c r="I50" s="52"/>
      <c r="J50" s="8"/>
    </row>
    <row r="51" spans="2:10" x14ac:dyDescent="0.25">
      <c r="B51" s="42"/>
      <c r="C51" s="43"/>
      <c r="E51" s="44"/>
      <c r="G51" s="45"/>
      <c r="H51" s="44"/>
      <c r="I51" s="52"/>
      <c r="J51" s="8"/>
    </row>
    <row r="52" spans="2:10" ht="15.75" thickBot="1" x14ac:dyDescent="0.3">
      <c r="B52" s="60"/>
      <c r="C52" s="61"/>
      <c r="D52" s="62"/>
      <c r="E52" s="63"/>
      <c r="F52" s="62"/>
      <c r="G52" s="64"/>
      <c r="H52" s="63"/>
      <c r="I52" s="65"/>
      <c r="J52" s="66"/>
    </row>
    <row r="53" spans="2:10" ht="15.75" thickBot="1" x14ac:dyDescent="0.3">
      <c r="B53" s="67"/>
      <c r="C53" s="68"/>
      <c r="D53" s="68"/>
      <c r="E53" s="68"/>
      <c r="F53" s="69"/>
      <c r="G53" s="69" t="s">
        <v>44</v>
      </c>
      <c r="H53" s="69"/>
      <c r="I53" s="70">
        <f>I18+I21+I24+I27+I28+I33+I36+I39+I42</f>
        <v>2504995918</v>
      </c>
      <c r="J53" s="71"/>
    </row>
    <row r="54" spans="2:10" ht="15.75" thickTop="1" x14ac:dyDescent="0.25">
      <c r="I54" s="72"/>
      <c r="J54" s="73"/>
    </row>
    <row r="55" spans="2:10" x14ac:dyDescent="0.25">
      <c r="I55" s="74"/>
      <c r="J55" s="73"/>
    </row>
    <row r="57" spans="2:10" x14ac:dyDescent="0.25">
      <c r="J57" s="73"/>
    </row>
    <row r="58" spans="2:10" x14ac:dyDescent="0.25">
      <c r="J58" s="73"/>
    </row>
    <row r="59" spans="2:10" x14ac:dyDescent="0.25">
      <c r="J59" s="73"/>
    </row>
    <row r="60" spans="2:10" x14ac:dyDescent="0.25">
      <c r="I60" s="72"/>
      <c r="J60" s="73"/>
    </row>
    <row r="61" spans="2:10" x14ac:dyDescent="0.25">
      <c r="I61" s="72"/>
      <c r="J61" s="73"/>
    </row>
    <row r="62" spans="2:10" x14ac:dyDescent="0.25">
      <c r="I62" s="72"/>
      <c r="J62" s="73"/>
    </row>
    <row r="63" spans="2:10" x14ac:dyDescent="0.25">
      <c r="I63" s="72"/>
      <c r="J63" s="73"/>
    </row>
    <row r="64" spans="2:10" x14ac:dyDescent="0.25">
      <c r="B64" s="75"/>
      <c r="C64" s="75"/>
      <c r="D64" s="75"/>
      <c r="E64" s="75"/>
      <c r="F64" s="75"/>
      <c r="G64" s="75"/>
      <c r="H64" s="75"/>
      <c r="I64" s="52"/>
    </row>
    <row r="65" spans="1:10" x14ac:dyDescent="0.25">
      <c r="B65" s="25" t="s">
        <v>45</v>
      </c>
      <c r="C65" s="25"/>
      <c r="D65" s="25"/>
      <c r="E65" s="25"/>
      <c r="F65" s="25"/>
      <c r="G65" s="25" t="s">
        <v>46</v>
      </c>
      <c r="H65" s="25"/>
      <c r="I65" s="25"/>
      <c r="J65" s="25"/>
    </row>
    <row r="66" spans="1:10" x14ac:dyDescent="0.25">
      <c r="B66" s="76" t="s">
        <v>47</v>
      </c>
      <c r="C66" s="76"/>
      <c r="D66" s="76"/>
      <c r="E66" s="76"/>
      <c r="F66" s="76"/>
      <c r="G66" s="77" t="s">
        <v>48</v>
      </c>
      <c r="H66" s="77"/>
      <c r="I66" s="77"/>
      <c r="J66" s="77"/>
    </row>
    <row r="67" spans="1:10" x14ac:dyDescent="0.25">
      <c r="B67" s="77" t="s">
        <v>49</v>
      </c>
      <c r="C67" s="77"/>
      <c r="D67" s="77"/>
      <c r="E67" s="77"/>
      <c r="F67" s="77"/>
      <c r="G67" s="78" t="s">
        <v>50</v>
      </c>
      <c r="H67" s="78"/>
      <c r="I67" s="78"/>
      <c r="J67" s="78"/>
    </row>
    <row r="68" spans="1:10" x14ac:dyDescent="0.25">
      <c r="A68" s="75"/>
      <c r="B68" s="79"/>
      <c r="C68" s="79"/>
      <c r="D68" s="79"/>
      <c r="E68" s="79"/>
      <c r="F68" s="79"/>
      <c r="G68" s="79"/>
      <c r="H68" s="79"/>
      <c r="I68" s="79"/>
      <c r="J68" s="75"/>
    </row>
    <row r="69" spans="1:10" x14ac:dyDescent="0.25">
      <c r="A69" s="75"/>
      <c r="B69" s="75"/>
      <c r="C69" s="75"/>
      <c r="D69" s="76"/>
      <c r="E69" s="76"/>
      <c r="F69" s="76"/>
      <c r="G69" s="76"/>
      <c r="H69" s="76"/>
      <c r="I69" s="75"/>
      <c r="J69" s="75"/>
    </row>
    <row r="70" spans="1:10" x14ac:dyDescent="0.25">
      <c r="A70" s="75"/>
      <c r="B70" s="76"/>
      <c r="C70" s="76"/>
      <c r="D70" s="76"/>
      <c r="E70" s="76"/>
      <c r="F70" s="76"/>
      <c r="G70" s="75"/>
      <c r="H70" s="75"/>
      <c r="I70" s="75"/>
      <c r="J70" s="75"/>
    </row>
    <row r="71" spans="1:10" x14ac:dyDescent="0.25">
      <c r="I71" s="52"/>
    </row>
    <row r="72" spans="1:10" x14ac:dyDescent="0.25">
      <c r="I72" s="52"/>
    </row>
    <row r="73" spans="1:10" x14ac:dyDescent="0.25">
      <c r="I73" s="52"/>
    </row>
    <row r="74" spans="1:10" x14ac:dyDescent="0.25">
      <c r="I74" s="52"/>
    </row>
    <row r="75" spans="1:10" x14ac:dyDescent="0.25">
      <c r="I75" s="52"/>
    </row>
    <row r="76" spans="1:10" x14ac:dyDescent="0.25">
      <c r="I76" s="52"/>
    </row>
    <row r="77" spans="1:10" x14ac:dyDescent="0.25">
      <c r="I77" s="52"/>
    </row>
    <row r="79" spans="1:10" x14ac:dyDescent="0.25">
      <c r="E79" s="80"/>
      <c r="F79" s="80"/>
    </row>
    <row r="80" spans="1:10" x14ac:dyDescent="0.25">
      <c r="F80" s="80"/>
    </row>
    <row r="81" spans="6:6" x14ac:dyDescent="0.25">
      <c r="F81" s="80"/>
    </row>
  </sheetData>
  <mergeCells count="16">
    <mergeCell ref="B68:F68"/>
    <mergeCell ref="G68:I68"/>
    <mergeCell ref="D69:H69"/>
    <mergeCell ref="B70:F70"/>
    <mergeCell ref="B65:F65"/>
    <mergeCell ref="G65:J65"/>
    <mergeCell ref="B66:F66"/>
    <mergeCell ref="G66:J66"/>
    <mergeCell ref="B67:F67"/>
    <mergeCell ref="G67:J67"/>
    <mergeCell ref="B2:I2"/>
    <mergeCell ref="B3:I3"/>
    <mergeCell ref="H4:I4"/>
    <mergeCell ref="B11:F11"/>
    <mergeCell ref="B12:F12"/>
    <mergeCell ref="B14:F14"/>
  </mergeCells>
  <conditionalFormatting sqref="I51">
    <cfRule type="containsText" dxfId="0" priority="1" operator="containsText" text="FALSO">
      <formula>NOT(ISERROR(SEARCH("FALSO",I51)))</formula>
    </cfRule>
  </conditionalFormatting>
  <pageMargins left="0.7" right="0.7" top="0.75" bottom="0.75" header="0.3" footer="0.3"/>
  <pageSetup scale="54" orientation="portrait" horizontalDpi="0" verticalDpi="0" r:id="rId1"/>
  <colBreaks count="1" manualBreakCount="1">
    <brk id="9" max="1048575" man="1"/>
  </colBreaks>
  <ignoredErrors>
    <ignoredError sqref="E19:F37 B14:I15 H18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3C2F7-32CC-452A-9917-CA929066A6FD}">
  <dimension ref="A1:P139"/>
  <sheetViews>
    <sheetView zoomScaleNormal="100" workbookViewId="0">
      <selection activeCell="Q61" sqref="Q61"/>
    </sheetView>
  </sheetViews>
  <sheetFormatPr baseColWidth="10" defaultRowHeight="15" x14ac:dyDescent="0.25"/>
  <cols>
    <col min="1" max="1" width="12" style="81" customWidth="1"/>
    <col min="2" max="2" width="5.28515625" style="81" customWidth="1"/>
    <col min="3" max="3" width="5" style="81" customWidth="1"/>
    <col min="4" max="4" width="8.7109375" style="81" customWidth="1"/>
    <col min="5" max="10" width="8.5703125" style="81" customWidth="1"/>
    <col min="11" max="11" width="10" style="81" customWidth="1"/>
    <col min="12" max="12" width="8.5703125" style="81" customWidth="1"/>
    <col min="13" max="13" width="37.7109375" style="81" customWidth="1"/>
    <col min="14" max="14" width="12.5703125" style="81" customWidth="1"/>
    <col min="15" max="15" width="20.42578125" style="81" customWidth="1"/>
    <col min="16" max="16" width="14.5703125" style="81" customWidth="1"/>
  </cols>
  <sheetData>
    <row r="1" spans="1:16" ht="15.75" thickBot="1" x14ac:dyDescent="0.3"/>
    <row r="2" spans="1:16" x14ac:dyDescent="0.25">
      <c r="A2" s="82" t="s">
        <v>53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4"/>
    </row>
    <row r="3" spans="1:16" x14ac:dyDescent="0.25">
      <c r="A3" s="85" t="s">
        <v>54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7"/>
    </row>
    <row r="4" spans="1:16" ht="18.75" x14ac:dyDescent="0.4">
      <c r="A4" s="88"/>
      <c r="O4" s="89" t="s">
        <v>55</v>
      </c>
      <c r="P4" s="90"/>
    </row>
    <row r="5" spans="1:16" x14ac:dyDescent="0.25">
      <c r="A5" s="88"/>
      <c r="P5" s="90"/>
    </row>
    <row r="6" spans="1:16" x14ac:dyDescent="0.25">
      <c r="A6" s="91" t="s">
        <v>56</v>
      </c>
      <c r="N6" s="92" t="s">
        <v>2</v>
      </c>
      <c r="P6" s="90"/>
    </row>
    <row r="7" spans="1:16" x14ac:dyDescent="0.25">
      <c r="A7" s="91" t="s">
        <v>57</v>
      </c>
      <c r="N7" s="92" t="s">
        <v>3</v>
      </c>
      <c r="P7" s="90"/>
    </row>
    <row r="8" spans="1:16" x14ac:dyDescent="0.25">
      <c r="A8" s="91" t="str">
        <f>+[1]Hoja1!B8</f>
        <v>MES: JUNIO</v>
      </c>
      <c r="N8" s="92" t="s">
        <v>5</v>
      </c>
      <c r="P8" s="90"/>
    </row>
    <row r="9" spans="1:16" ht="15.75" thickBot="1" x14ac:dyDescent="0.3">
      <c r="A9" s="93" t="str">
        <f>+[1]Hoja1!B9</f>
        <v>AÑO : 2026</v>
      </c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 t="s">
        <v>7</v>
      </c>
      <c r="O9" s="94"/>
      <c r="P9" s="95"/>
    </row>
    <row r="10" spans="1:16" ht="15.75" thickBot="1" x14ac:dyDescent="0.3"/>
    <row r="11" spans="1:16" ht="15.75" thickBot="1" x14ac:dyDescent="0.3">
      <c r="A11" s="96" t="s">
        <v>58</v>
      </c>
      <c r="B11" s="97"/>
      <c r="C11" s="97"/>
      <c r="D11" s="97"/>
      <c r="E11" s="97"/>
      <c r="F11" s="97"/>
      <c r="G11" s="97"/>
      <c r="H11" s="97"/>
      <c r="I11" s="97"/>
      <c r="J11" s="97"/>
      <c r="K11" s="98"/>
      <c r="L11" s="98"/>
      <c r="M11" s="98"/>
      <c r="N11" s="99" t="s">
        <v>59</v>
      </c>
      <c r="O11" s="100"/>
      <c r="P11" s="101"/>
    </row>
    <row r="12" spans="1:16" x14ac:dyDescent="0.25">
      <c r="A12" s="102" t="s">
        <v>13</v>
      </c>
      <c r="B12" s="103"/>
      <c r="C12" s="103"/>
      <c r="D12" s="103"/>
      <c r="E12" s="103"/>
      <c r="F12" s="103"/>
      <c r="G12" s="104"/>
      <c r="H12" s="105"/>
      <c r="I12" s="99" t="s">
        <v>60</v>
      </c>
      <c r="J12" s="100"/>
      <c r="K12" s="100"/>
      <c r="L12" s="100"/>
      <c r="M12" s="106"/>
      <c r="N12" s="107" t="s">
        <v>61</v>
      </c>
      <c r="O12" s="108" t="s">
        <v>62</v>
      </c>
      <c r="P12" s="109" t="s">
        <v>63</v>
      </c>
    </row>
    <row r="13" spans="1:16" x14ac:dyDescent="0.25">
      <c r="A13" s="110"/>
      <c r="B13" s="111" t="s">
        <v>64</v>
      </c>
      <c r="C13" s="112"/>
      <c r="D13" s="113"/>
      <c r="E13" s="112"/>
      <c r="F13" s="113"/>
      <c r="G13" s="112"/>
      <c r="H13" s="112"/>
      <c r="I13" s="113"/>
      <c r="J13" s="114"/>
      <c r="K13" s="113"/>
      <c r="L13" s="113"/>
      <c r="M13" s="115"/>
      <c r="N13" s="116"/>
      <c r="O13" s="117"/>
      <c r="P13" s="118"/>
    </row>
    <row r="14" spans="1:16" ht="15.75" thickBot="1" x14ac:dyDescent="0.3">
      <c r="A14" s="119" t="s">
        <v>65</v>
      </c>
      <c r="B14" s="120" t="s">
        <v>65</v>
      </c>
      <c r="C14" s="121" t="s">
        <v>66</v>
      </c>
      <c r="D14" s="120" t="s">
        <v>67</v>
      </c>
      <c r="E14" s="121" t="s">
        <v>68</v>
      </c>
      <c r="F14" s="120" t="s">
        <v>69</v>
      </c>
      <c r="G14" s="121" t="s">
        <v>70</v>
      </c>
      <c r="H14" s="122" t="s">
        <v>71</v>
      </c>
      <c r="I14" s="120" t="s">
        <v>72</v>
      </c>
      <c r="J14" s="123" t="s">
        <v>73</v>
      </c>
      <c r="K14" s="120" t="s">
        <v>74</v>
      </c>
      <c r="L14" s="120" t="s">
        <v>75</v>
      </c>
      <c r="M14" s="124"/>
      <c r="N14" s="125" t="s">
        <v>20</v>
      </c>
      <c r="O14" s="125" t="s">
        <v>21</v>
      </c>
      <c r="P14" s="126" t="s">
        <v>22</v>
      </c>
    </row>
    <row r="15" spans="1:16" x14ac:dyDescent="0.25">
      <c r="A15" s="127" t="s">
        <v>76</v>
      </c>
      <c r="B15" s="128" t="s">
        <v>77</v>
      </c>
      <c r="C15" s="129"/>
      <c r="D15" s="130" t="s">
        <v>26</v>
      </c>
      <c r="E15" s="129"/>
      <c r="F15" s="131" t="s">
        <v>78</v>
      </c>
      <c r="G15" s="129"/>
      <c r="H15" s="132">
        <v>2</v>
      </c>
      <c r="I15" s="133">
        <v>1</v>
      </c>
      <c r="J15" s="134"/>
      <c r="K15" s="135"/>
      <c r="L15" s="136"/>
      <c r="M15" s="137" t="s">
        <v>79</v>
      </c>
      <c r="N15" s="138"/>
      <c r="O15" s="139">
        <f>ROUND(O16+O26+O33+O30,0)</f>
        <v>17605990</v>
      </c>
      <c r="P15" s="140"/>
    </row>
    <row r="16" spans="1:16" x14ac:dyDescent="0.25">
      <c r="A16" s="141"/>
      <c r="B16" s="142"/>
      <c r="C16" s="143"/>
      <c r="D16" s="144"/>
      <c r="E16" s="143"/>
      <c r="G16" s="143"/>
      <c r="H16" s="145">
        <v>2</v>
      </c>
      <c r="I16" s="146">
        <v>1</v>
      </c>
      <c r="J16" s="147">
        <v>1</v>
      </c>
      <c r="K16" s="145"/>
      <c r="L16" s="136"/>
      <c r="M16" s="137" t="s">
        <v>80</v>
      </c>
      <c r="N16" s="138"/>
      <c r="O16" s="148">
        <f>ROUND(O17+O20+O23+O24,0)</f>
        <v>14642020</v>
      </c>
      <c r="P16" s="149"/>
    </row>
    <row r="17" spans="1:16" x14ac:dyDescent="0.25">
      <c r="A17" s="141"/>
      <c r="B17" s="142"/>
      <c r="C17" s="143"/>
      <c r="D17" s="144"/>
      <c r="E17" s="143"/>
      <c r="G17" s="143"/>
      <c r="H17" s="145">
        <v>2</v>
      </c>
      <c r="I17" s="146">
        <v>1</v>
      </c>
      <c r="J17" s="147">
        <v>1</v>
      </c>
      <c r="K17" s="145">
        <v>1</v>
      </c>
      <c r="L17" s="136"/>
      <c r="M17" s="137" t="s">
        <v>81</v>
      </c>
      <c r="N17" s="138"/>
      <c r="O17" s="148">
        <f>ROUND(O18+O19,0)</f>
        <v>10614277</v>
      </c>
      <c r="P17" s="149"/>
    </row>
    <row r="18" spans="1:16" x14ac:dyDescent="0.25">
      <c r="A18" s="141"/>
      <c r="B18" s="142"/>
      <c r="C18" s="143"/>
      <c r="D18" s="144"/>
      <c r="E18" s="143"/>
      <c r="G18" s="131" t="s">
        <v>25</v>
      </c>
      <c r="H18" s="150" t="s">
        <v>53</v>
      </c>
      <c r="I18" s="146">
        <v>1</v>
      </c>
      <c r="J18" s="147">
        <v>1</v>
      </c>
      <c r="K18" s="145">
        <v>1</v>
      </c>
      <c r="L18" s="150" t="s">
        <v>26</v>
      </c>
      <c r="M18" s="81" t="s">
        <v>82</v>
      </c>
      <c r="N18" s="151"/>
      <c r="O18" s="152">
        <f>ROUND([1]Hoja1!I19*0.14,0)</f>
        <v>2692332</v>
      </c>
      <c r="P18" s="153"/>
    </row>
    <row r="19" spans="1:16" x14ac:dyDescent="0.25">
      <c r="A19" s="141"/>
      <c r="B19" s="142"/>
      <c r="C19" s="143"/>
      <c r="D19" s="144"/>
      <c r="E19" s="143"/>
      <c r="G19" s="131" t="s">
        <v>83</v>
      </c>
      <c r="H19" s="150" t="s">
        <v>53</v>
      </c>
      <c r="I19" s="146">
        <v>1</v>
      </c>
      <c r="J19" s="147">
        <v>1</v>
      </c>
      <c r="K19" s="145">
        <v>1</v>
      </c>
      <c r="L19" s="150" t="s">
        <v>26</v>
      </c>
      <c r="M19" s="81" t="s">
        <v>82</v>
      </c>
      <c r="N19" s="151"/>
      <c r="O19" s="152">
        <f>ROUND([1]Calculo!F52-O18,0)</f>
        <v>7921945</v>
      </c>
      <c r="P19" s="153"/>
    </row>
    <row r="20" spans="1:16" x14ac:dyDescent="0.25">
      <c r="A20" s="141"/>
      <c r="B20" s="142"/>
      <c r="C20" s="143"/>
      <c r="D20" s="144"/>
      <c r="E20" s="143"/>
      <c r="G20" s="143">
        <v>9998</v>
      </c>
      <c r="H20" s="145">
        <v>2</v>
      </c>
      <c r="I20" s="154">
        <v>1</v>
      </c>
      <c r="J20" s="155">
        <v>1</v>
      </c>
      <c r="K20" s="135">
        <v>2</v>
      </c>
      <c r="L20" s="136"/>
      <c r="M20" s="81" t="s">
        <v>84</v>
      </c>
      <c r="N20" s="138"/>
      <c r="O20" s="148">
        <f>ROUND(O21+O22,0)</f>
        <v>106945</v>
      </c>
      <c r="P20" s="149"/>
    </row>
    <row r="21" spans="1:16" x14ac:dyDescent="0.25">
      <c r="A21" s="141"/>
      <c r="B21" s="142"/>
      <c r="C21" s="143"/>
      <c r="D21" s="144"/>
      <c r="E21" s="143"/>
      <c r="G21" s="143"/>
      <c r="H21" s="145">
        <v>2</v>
      </c>
      <c r="I21" s="154">
        <v>1</v>
      </c>
      <c r="J21" s="155">
        <v>1</v>
      </c>
      <c r="K21" s="135">
        <v>2</v>
      </c>
      <c r="L21" s="150" t="s">
        <v>29</v>
      </c>
      <c r="M21" s="81" t="s">
        <v>85</v>
      </c>
      <c r="N21" s="151"/>
      <c r="O21" s="152">
        <f>[1]Calculo!$F$55</f>
        <v>106945</v>
      </c>
      <c r="P21" s="149"/>
    </row>
    <row r="22" spans="1:16" hidden="1" x14ac:dyDescent="0.25">
      <c r="A22" s="141"/>
      <c r="B22" s="142"/>
      <c r="C22" s="143"/>
      <c r="D22" s="144"/>
      <c r="E22" s="143"/>
      <c r="G22" s="131" t="s">
        <v>25</v>
      </c>
      <c r="H22" s="145">
        <v>2</v>
      </c>
      <c r="I22" s="154">
        <v>1</v>
      </c>
      <c r="J22" s="155">
        <v>1</v>
      </c>
      <c r="K22" s="135">
        <v>2</v>
      </c>
      <c r="L22" s="150" t="s">
        <v>35</v>
      </c>
      <c r="M22" s="81" t="s">
        <v>86</v>
      </c>
      <c r="N22" s="151"/>
      <c r="O22" s="152">
        <f>[1]Calculo!F56</f>
        <v>0</v>
      </c>
      <c r="P22" s="149"/>
    </row>
    <row r="23" spans="1:16" x14ac:dyDescent="0.25">
      <c r="A23" s="141"/>
      <c r="B23" s="142"/>
      <c r="C23" s="143"/>
      <c r="D23" s="144"/>
      <c r="E23" s="143"/>
      <c r="G23" s="143">
        <v>9998</v>
      </c>
      <c r="H23" s="145">
        <v>2</v>
      </c>
      <c r="I23" s="146">
        <v>1</v>
      </c>
      <c r="J23" s="147">
        <v>1</v>
      </c>
      <c r="K23" s="135">
        <v>4</v>
      </c>
      <c r="L23" s="150"/>
      <c r="M23" s="81" t="s">
        <v>87</v>
      </c>
      <c r="N23" s="151"/>
      <c r="O23" s="152">
        <f>[1]Calculo!$F$61</f>
        <v>3185708</v>
      </c>
      <c r="P23" s="149"/>
    </row>
    <row r="24" spans="1:16" x14ac:dyDescent="0.25">
      <c r="A24" s="141"/>
      <c r="B24" s="142"/>
      <c r="C24" s="143"/>
      <c r="D24" s="144"/>
      <c r="E24" s="143"/>
      <c r="G24" s="143">
        <v>9998</v>
      </c>
      <c r="H24" s="145">
        <v>2</v>
      </c>
      <c r="I24" s="146">
        <v>1</v>
      </c>
      <c r="J24" s="147">
        <v>1</v>
      </c>
      <c r="K24" s="135">
        <v>5</v>
      </c>
      <c r="L24" s="150"/>
      <c r="M24" s="81" t="s">
        <v>88</v>
      </c>
      <c r="N24" s="151"/>
      <c r="O24" s="148">
        <f>+O25</f>
        <v>735090</v>
      </c>
      <c r="P24" s="153"/>
    </row>
    <row r="25" spans="1:16" x14ac:dyDescent="0.25">
      <c r="A25" s="141"/>
      <c r="B25" s="142"/>
      <c r="C25" s="143"/>
      <c r="D25" s="144"/>
      <c r="E25" s="143"/>
      <c r="G25" s="143"/>
      <c r="H25" s="145">
        <v>2</v>
      </c>
      <c r="I25" s="146">
        <v>1</v>
      </c>
      <c r="J25" s="147">
        <v>1</v>
      </c>
      <c r="K25" s="145">
        <v>5</v>
      </c>
      <c r="L25" s="150" t="s">
        <v>26</v>
      </c>
      <c r="M25" s="81" t="s">
        <v>88</v>
      </c>
      <c r="N25" s="151"/>
      <c r="O25" s="152">
        <f>[1]Calculo!$F$64</f>
        <v>735090</v>
      </c>
      <c r="P25" s="153"/>
    </row>
    <row r="26" spans="1:16" x14ac:dyDescent="0.25">
      <c r="A26" s="141"/>
      <c r="B26" s="142"/>
      <c r="C26" s="143"/>
      <c r="D26" s="144"/>
      <c r="E26" s="143"/>
      <c r="F26" s="81">
        <v>102</v>
      </c>
      <c r="G26" s="143">
        <v>9998</v>
      </c>
      <c r="H26" s="145">
        <v>2</v>
      </c>
      <c r="I26" s="154">
        <v>1</v>
      </c>
      <c r="J26" s="155">
        <v>2</v>
      </c>
      <c r="K26" s="135"/>
      <c r="L26" s="136"/>
      <c r="M26" s="137" t="s">
        <v>89</v>
      </c>
      <c r="N26" s="138"/>
      <c r="O26" s="148">
        <f>+O27</f>
        <v>1896701</v>
      </c>
      <c r="P26" s="149"/>
    </row>
    <row r="27" spans="1:16" x14ac:dyDescent="0.25">
      <c r="A27" s="141"/>
      <c r="B27" s="142"/>
      <c r="C27" s="143"/>
      <c r="D27" s="144"/>
      <c r="E27" s="143"/>
      <c r="G27" s="143"/>
      <c r="H27" s="145">
        <v>2</v>
      </c>
      <c r="I27" s="146">
        <v>2</v>
      </c>
      <c r="J27" s="147">
        <v>2</v>
      </c>
      <c r="K27" s="135">
        <v>2</v>
      </c>
      <c r="L27" s="150"/>
      <c r="M27" s="81" t="s">
        <v>90</v>
      </c>
      <c r="N27" s="151"/>
      <c r="O27" s="148">
        <f>+O28+O29</f>
        <v>1896701</v>
      </c>
      <c r="P27" s="153"/>
    </row>
    <row r="28" spans="1:16" x14ac:dyDescent="0.25">
      <c r="A28" s="141"/>
      <c r="B28" s="142"/>
      <c r="C28" s="143"/>
      <c r="D28" s="144"/>
      <c r="E28" s="143"/>
      <c r="G28" s="143"/>
      <c r="H28" s="145">
        <v>2</v>
      </c>
      <c r="I28" s="146">
        <v>1</v>
      </c>
      <c r="J28" s="147">
        <v>2</v>
      </c>
      <c r="K28" s="145">
        <v>2</v>
      </c>
      <c r="L28" s="150" t="s">
        <v>32</v>
      </c>
      <c r="M28" s="81" t="s">
        <v>91</v>
      </c>
      <c r="N28" s="151"/>
      <c r="O28" s="152">
        <f>ROUND([1]Calculo!$F$72,0)</f>
        <v>1316303</v>
      </c>
      <c r="P28" s="153"/>
    </row>
    <row r="29" spans="1:16" x14ac:dyDescent="0.25">
      <c r="A29" s="141"/>
      <c r="B29" s="142"/>
      <c r="C29" s="143"/>
      <c r="D29" s="144"/>
      <c r="E29" s="143"/>
      <c r="G29" s="143"/>
      <c r="H29" s="145">
        <v>2</v>
      </c>
      <c r="I29" s="146">
        <v>1</v>
      </c>
      <c r="J29" s="147">
        <v>2</v>
      </c>
      <c r="K29" s="145">
        <v>2</v>
      </c>
      <c r="L29" s="150" t="s">
        <v>92</v>
      </c>
      <c r="M29" s="81" t="s">
        <v>93</v>
      </c>
      <c r="N29" s="151"/>
      <c r="O29" s="152">
        <f>[1]Calculo!$F$73</f>
        <v>580398</v>
      </c>
      <c r="P29" s="153"/>
    </row>
    <row r="30" spans="1:16" x14ac:dyDescent="0.25">
      <c r="A30" s="141"/>
      <c r="B30" s="142"/>
      <c r="C30" s="143"/>
      <c r="D30" s="144"/>
      <c r="E30" s="143"/>
      <c r="G30" s="143">
        <v>9998</v>
      </c>
      <c r="H30" s="145">
        <v>2</v>
      </c>
      <c r="I30" s="154">
        <v>1</v>
      </c>
      <c r="J30" s="155">
        <v>4</v>
      </c>
      <c r="K30" s="145"/>
      <c r="L30" s="150"/>
      <c r="M30" s="137" t="s">
        <v>94</v>
      </c>
      <c r="N30" s="151"/>
      <c r="O30" s="148">
        <f>+O31</f>
        <v>314226</v>
      </c>
      <c r="P30" s="153"/>
    </row>
    <row r="31" spans="1:16" x14ac:dyDescent="0.25">
      <c r="A31" s="141"/>
      <c r="B31" s="142"/>
      <c r="C31" s="143"/>
      <c r="D31" s="144"/>
      <c r="E31" s="143"/>
      <c r="G31" s="143"/>
      <c r="H31" s="145">
        <v>2</v>
      </c>
      <c r="I31" s="146">
        <v>1</v>
      </c>
      <c r="J31" s="147">
        <v>4</v>
      </c>
      <c r="K31" s="145">
        <v>2</v>
      </c>
      <c r="L31" s="150"/>
      <c r="M31" s="81" t="s">
        <v>95</v>
      </c>
      <c r="N31" s="151"/>
      <c r="O31" s="152">
        <f>+O32</f>
        <v>314226</v>
      </c>
      <c r="P31" s="153"/>
    </row>
    <row r="32" spans="1:16" x14ac:dyDescent="0.25">
      <c r="A32" s="141"/>
      <c r="B32" s="142"/>
      <c r="C32" s="143"/>
      <c r="D32" s="144"/>
      <c r="E32" s="143"/>
      <c r="G32" s="143"/>
      <c r="H32" s="145">
        <v>2</v>
      </c>
      <c r="I32" s="146">
        <v>1</v>
      </c>
      <c r="J32" s="147">
        <v>4</v>
      </c>
      <c r="K32" s="145">
        <v>2</v>
      </c>
      <c r="L32" s="150" t="s">
        <v>35</v>
      </c>
      <c r="M32" s="81" t="s">
        <v>96</v>
      </c>
      <c r="N32" s="151"/>
      <c r="O32" s="152">
        <f>[1]Calculo!$F$77</f>
        <v>314226</v>
      </c>
      <c r="P32" s="153"/>
    </row>
    <row r="33" spans="1:16" x14ac:dyDescent="0.25">
      <c r="A33" s="141"/>
      <c r="B33" s="142"/>
      <c r="C33" s="143"/>
      <c r="D33" s="144"/>
      <c r="E33" s="143"/>
      <c r="G33" s="143">
        <v>9998</v>
      </c>
      <c r="H33" s="145">
        <v>2</v>
      </c>
      <c r="I33" s="154">
        <v>1</v>
      </c>
      <c r="J33" s="155">
        <v>5</v>
      </c>
      <c r="K33" s="145"/>
      <c r="L33" s="150"/>
      <c r="M33" s="137" t="s">
        <v>97</v>
      </c>
      <c r="N33" s="151"/>
      <c r="O33" s="148">
        <f>+O34</f>
        <v>753043</v>
      </c>
      <c r="P33" s="153"/>
    </row>
    <row r="34" spans="1:16" x14ac:dyDescent="0.25">
      <c r="A34" s="141"/>
      <c r="B34" s="142"/>
      <c r="C34" s="143"/>
      <c r="D34" s="144"/>
      <c r="E34" s="143"/>
      <c r="G34" s="143"/>
      <c r="H34" s="145">
        <v>2</v>
      </c>
      <c r="I34" s="146">
        <v>5</v>
      </c>
      <c r="J34" s="147">
        <v>5</v>
      </c>
      <c r="K34" s="145">
        <v>2</v>
      </c>
      <c r="L34" s="150"/>
      <c r="M34" s="81" t="s">
        <v>98</v>
      </c>
      <c r="N34" s="151"/>
      <c r="O34" s="152">
        <f>[1]Calculo!$F$85</f>
        <v>753043</v>
      </c>
      <c r="P34" s="153"/>
    </row>
    <row r="35" spans="1:16" x14ac:dyDescent="0.25">
      <c r="A35" s="141"/>
      <c r="B35" s="142"/>
      <c r="C35" s="143"/>
      <c r="D35" s="144"/>
      <c r="E35" s="143"/>
      <c r="G35" s="143">
        <v>9998</v>
      </c>
      <c r="H35" s="145">
        <v>2</v>
      </c>
      <c r="I35" s="154">
        <v>2</v>
      </c>
      <c r="J35" s="155"/>
      <c r="K35" s="135"/>
      <c r="L35" s="136"/>
      <c r="M35" s="137" t="s">
        <v>99</v>
      </c>
      <c r="N35" s="138"/>
      <c r="O35" s="148">
        <f>+O36+O42+O44+O46+O48+O51+O54+O62</f>
        <v>10140306</v>
      </c>
      <c r="P35" s="149"/>
    </row>
    <row r="36" spans="1:16" x14ac:dyDescent="0.25">
      <c r="A36" s="141"/>
      <c r="B36" s="142"/>
      <c r="C36" s="143"/>
      <c r="D36" s="144"/>
      <c r="E36" s="143"/>
      <c r="G36" s="143"/>
      <c r="H36" s="145">
        <v>2</v>
      </c>
      <c r="I36" s="154">
        <v>2</v>
      </c>
      <c r="J36" s="155">
        <v>1</v>
      </c>
      <c r="K36" s="135"/>
      <c r="L36" s="136"/>
      <c r="M36" s="137" t="s">
        <v>100</v>
      </c>
      <c r="N36" s="138"/>
      <c r="O36" s="148">
        <f>+O37+O38+O40+O41</f>
        <v>664451</v>
      </c>
      <c r="P36" s="149"/>
    </row>
    <row r="37" spans="1:16" x14ac:dyDescent="0.25">
      <c r="A37" s="141"/>
      <c r="B37" s="142"/>
      <c r="C37" s="143"/>
      <c r="D37" s="144"/>
      <c r="E37" s="143"/>
      <c r="G37" s="143"/>
      <c r="H37" s="145">
        <v>2</v>
      </c>
      <c r="I37" s="146">
        <v>2</v>
      </c>
      <c r="J37" s="147">
        <v>1</v>
      </c>
      <c r="K37" s="145">
        <v>3</v>
      </c>
      <c r="L37" s="150"/>
      <c r="M37" s="81" t="s">
        <v>101</v>
      </c>
      <c r="N37" s="151"/>
      <c r="O37" s="152">
        <f>[1]Calculo!$F$92</f>
        <v>271287</v>
      </c>
      <c r="P37" s="153"/>
    </row>
    <row r="38" spans="1:16" x14ac:dyDescent="0.25">
      <c r="A38" s="141"/>
      <c r="B38" s="142"/>
      <c r="C38" s="143"/>
      <c r="D38" s="144"/>
      <c r="E38" s="143"/>
      <c r="G38" s="143"/>
      <c r="H38" s="145">
        <v>2</v>
      </c>
      <c r="I38" s="146">
        <v>2</v>
      </c>
      <c r="J38" s="147">
        <v>1</v>
      </c>
      <c r="K38" s="135">
        <v>6</v>
      </c>
      <c r="L38" s="150"/>
      <c r="M38" s="81" t="s">
        <v>102</v>
      </c>
      <c r="N38" s="151"/>
      <c r="O38" s="148">
        <f>+O39</f>
        <v>361288</v>
      </c>
      <c r="P38" s="153"/>
    </row>
    <row r="39" spans="1:16" x14ac:dyDescent="0.25">
      <c r="A39" s="141"/>
      <c r="B39" s="142"/>
      <c r="C39" s="143"/>
      <c r="D39" s="144"/>
      <c r="E39" s="143"/>
      <c r="G39" s="143"/>
      <c r="H39" s="145">
        <v>2</v>
      </c>
      <c r="I39" s="146">
        <v>2</v>
      </c>
      <c r="J39" s="147">
        <v>1</v>
      </c>
      <c r="K39" s="135">
        <v>6</v>
      </c>
      <c r="L39" s="150" t="s">
        <v>26</v>
      </c>
      <c r="M39" s="81" t="s">
        <v>103</v>
      </c>
      <c r="N39" s="151"/>
      <c r="O39" s="152">
        <f>[1]Calculo!$F$96</f>
        <v>361288</v>
      </c>
      <c r="P39" s="153"/>
    </row>
    <row r="40" spans="1:16" x14ac:dyDescent="0.25">
      <c r="A40" s="141"/>
      <c r="B40" s="142"/>
      <c r="C40" s="143"/>
      <c r="D40" s="144"/>
      <c r="E40" s="143"/>
      <c r="G40" s="143"/>
      <c r="H40" s="145">
        <v>2</v>
      </c>
      <c r="I40" s="146">
        <v>2</v>
      </c>
      <c r="J40" s="147">
        <v>1</v>
      </c>
      <c r="K40" s="145">
        <v>7</v>
      </c>
      <c r="L40" s="150"/>
      <c r="M40" s="81" t="s">
        <v>104</v>
      </c>
      <c r="N40" s="151"/>
      <c r="O40" s="152">
        <f>[1]Calculo!$F$97</f>
        <v>23322</v>
      </c>
      <c r="P40" s="153"/>
    </row>
    <row r="41" spans="1:16" x14ac:dyDescent="0.25">
      <c r="A41" s="141"/>
      <c r="B41" s="142"/>
      <c r="C41" s="143"/>
      <c r="D41" s="144"/>
      <c r="E41" s="143"/>
      <c r="G41" s="143"/>
      <c r="H41" s="145">
        <v>2</v>
      </c>
      <c r="I41" s="146">
        <v>2</v>
      </c>
      <c r="J41" s="147">
        <v>1</v>
      </c>
      <c r="K41" s="145">
        <v>8</v>
      </c>
      <c r="L41" s="150"/>
      <c r="M41" s="81" t="s">
        <v>105</v>
      </c>
      <c r="N41" s="151"/>
      <c r="O41" s="152">
        <f>[1]Calculo!$F$98</f>
        <v>8554</v>
      </c>
      <c r="P41" s="153"/>
    </row>
    <row r="42" spans="1:16" x14ac:dyDescent="0.25">
      <c r="A42" s="141"/>
      <c r="B42" s="142"/>
      <c r="C42" s="143"/>
      <c r="D42" s="144"/>
      <c r="E42" s="143"/>
      <c r="G42" s="143"/>
      <c r="H42" s="145">
        <v>2</v>
      </c>
      <c r="I42" s="154">
        <v>2</v>
      </c>
      <c r="J42" s="155">
        <v>2</v>
      </c>
      <c r="K42" s="135"/>
      <c r="L42" s="136"/>
      <c r="M42" s="137" t="s">
        <v>106</v>
      </c>
      <c r="N42" s="138"/>
      <c r="O42" s="148">
        <f>+O43</f>
        <v>1902018</v>
      </c>
      <c r="P42" s="149"/>
    </row>
    <row r="43" spans="1:16" x14ac:dyDescent="0.25">
      <c r="A43" s="141"/>
      <c r="B43" s="142"/>
      <c r="C43" s="143"/>
      <c r="D43" s="144"/>
      <c r="E43" s="143"/>
      <c r="G43" s="143"/>
      <c r="H43" s="145">
        <v>2</v>
      </c>
      <c r="I43" s="146">
        <v>2</v>
      </c>
      <c r="J43" s="147">
        <v>2</v>
      </c>
      <c r="K43" s="145">
        <v>1</v>
      </c>
      <c r="L43" s="150"/>
      <c r="M43" s="81" t="s">
        <v>107</v>
      </c>
      <c r="N43" s="151"/>
      <c r="O43" s="152">
        <f>[1]Calculo!$F$100</f>
        <v>1902018</v>
      </c>
      <c r="P43" s="153"/>
    </row>
    <row r="44" spans="1:16" x14ac:dyDescent="0.25">
      <c r="A44" s="141"/>
      <c r="B44" s="142"/>
      <c r="C44" s="143"/>
      <c r="D44" s="144"/>
      <c r="E44" s="143"/>
      <c r="G44" s="143"/>
      <c r="H44" s="145">
        <v>2</v>
      </c>
      <c r="I44" s="154">
        <v>2</v>
      </c>
      <c r="J44" s="155">
        <v>3</v>
      </c>
      <c r="K44" s="135"/>
      <c r="L44" s="136"/>
      <c r="M44" s="137" t="s">
        <v>108</v>
      </c>
      <c r="N44" s="138"/>
      <c r="O44" s="148">
        <f>+O45</f>
        <v>404295</v>
      </c>
      <c r="P44" s="149"/>
    </row>
    <row r="45" spans="1:16" x14ac:dyDescent="0.25">
      <c r="A45" s="141"/>
      <c r="B45" s="142"/>
      <c r="C45" s="143"/>
      <c r="D45" s="144"/>
      <c r="E45" s="143"/>
      <c r="G45" s="143"/>
      <c r="H45" s="145">
        <v>2</v>
      </c>
      <c r="I45" s="154">
        <v>2</v>
      </c>
      <c r="J45" s="155">
        <v>3</v>
      </c>
      <c r="K45" s="145">
        <v>1</v>
      </c>
      <c r="L45" s="150"/>
      <c r="M45" s="81" t="s">
        <v>109</v>
      </c>
      <c r="N45" s="151"/>
      <c r="O45" s="152">
        <f>[1]Calculo!$F$106</f>
        <v>404295</v>
      </c>
      <c r="P45" s="153"/>
    </row>
    <row r="46" spans="1:16" x14ac:dyDescent="0.25">
      <c r="A46" s="141"/>
      <c r="B46" s="142"/>
      <c r="C46" s="143"/>
      <c r="D46" s="144"/>
      <c r="E46" s="143"/>
      <c r="G46" s="143"/>
      <c r="H46" s="145">
        <v>2</v>
      </c>
      <c r="I46" s="154">
        <v>2</v>
      </c>
      <c r="J46" s="155">
        <v>4</v>
      </c>
      <c r="K46" s="135"/>
      <c r="L46" s="136"/>
      <c r="M46" s="137" t="s">
        <v>110</v>
      </c>
      <c r="N46" s="138"/>
      <c r="O46" s="148">
        <f>+O47</f>
        <v>36331</v>
      </c>
      <c r="P46" s="149"/>
    </row>
    <row r="47" spans="1:16" x14ac:dyDescent="0.25">
      <c r="A47" s="141"/>
      <c r="B47" s="142"/>
      <c r="C47" s="143"/>
      <c r="D47" s="144"/>
      <c r="E47" s="143"/>
      <c r="G47" s="143"/>
      <c r="H47" s="145">
        <v>2</v>
      </c>
      <c r="I47" s="154">
        <v>2</v>
      </c>
      <c r="J47" s="155">
        <v>4</v>
      </c>
      <c r="K47" s="145">
        <v>1</v>
      </c>
      <c r="L47" s="150"/>
      <c r="M47" s="81" t="s">
        <v>111</v>
      </c>
      <c r="N47" s="151"/>
      <c r="O47" s="152">
        <f>[1]Calculo!$F$110</f>
        <v>36331</v>
      </c>
      <c r="P47" s="153"/>
    </row>
    <row r="48" spans="1:16" x14ac:dyDescent="0.25">
      <c r="A48" s="141"/>
      <c r="B48" s="142"/>
      <c r="C48" s="143"/>
      <c r="D48" s="144"/>
      <c r="E48" s="143"/>
      <c r="G48" s="143"/>
      <c r="H48" s="145">
        <v>2</v>
      </c>
      <c r="I48" s="154">
        <v>2</v>
      </c>
      <c r="J48" s="155">
        <v>5</v>
      </c>
      <c r="K48" s="135"/>
      <c r="L48" s="136"/>
      <c r="M48" s="137" t="s">
        <v>112</v>
      </c>
      <c r="N48" s="138"/>
      <c r="O48" s="148">
        <f>+O49+O50</f>
        <v>70420</v>
      </c>
      <c r="P48" s="149"/>
    </row>
    <row r="49" spans="1:16" hidden="1" x14ac:dyDescent="0.25">
      <c r="A49" s="141"/>
      <c r="B49" s="142"/>
      <c r="C49" s="143"/>
      <c r="D49" s="144"/>
      <c r="E49" s="143"/>
      <c r="G49" s="143"/>
      <c r="H49" s="145">
        <v>2</v>
      </c>
      <c r="I49" s="154">
        <v>2</v>
      </c>
      <c r="J49" s="155">
        <v>5</v>
      </c>
      <c r="K49" s="145">
        <v>1</v>
      </c>
      <c r="L49" s="150"/>
      <c r="M49" s="81" t="s">
        <v>113</v>
      </c>
      <c r="N49" s="151"/>
      <c r="O49" s="152">
        <f>[1]Calculo!F115</f>
        <v>0</v>
      </c>
      <c r="P49" s="153"/>
    </row>
    <row r="50" spans="1:16" x14ac:dyDescent="0.25">
      <c r="A50" s="141"/>
      <c r="B50" s="142"/>
      <c r="C50" s="143"/>
      <c r="D50" s="144"/>
      <c r="E50" s="143"/>
      <c r="G50" s="143"/>
      <c r="H50" s="145">
        <v>2</v>
      </c>
      <c r="I50" s="154">
        <v>2</v>
      </c>
      <c r="J50" s="155">
        <v>5</v>
      </c>
      <c r="K50" s="145">
        <v>4</v>
      </c>
      <c r="L50" s="150"/>
      <c r="M50" s="81" t="s">
        <v>114</v>
      </c>
      <c r="N50" s="151"/>
      <c r="O50" s="152">
        <f>[1]Calculo!$F$121</f>
        <v>70420</v>
      </c>
      <c r="P50" s="153"/>
    </row>
    <row r="51" spans="1:16" x14ac:dyDescent="0.25">
      <c r="A51" s="141"/>
      <c r="B51" s="142"/>
      <c r="C51" s="143"/>
      <c r="D51" s="144"/>
      <c r="E51" s="143"/>
      <c r="G51" s="143"/>
      <c r="H51" s="145">
        <v>2</v>
      </c>
      <c r="I51" s="154">
        <v>2</v>
      </c>
      <c r="J51" s="155">
        <v>6</v>
      </c>
      <c r="K51" s="135"/>
      <c r="L51" s="136"/>
      <c r="M51" s="137" t="s">
        <v>115</v>
      </c>
      <c r="N51" s="138"/>
      <c r="O51" s="148">
        <f>+O52+O53</f>
        <v>1952635</v>
      </c>
      <c r="P51" s="149"/>
    </row>
    <row r="52" spans="1:16" x14ac:dyDescent="0.25">
      <c r="A52" s="141"/>
      <c r="B52" s="142"/>
      <c r="C52" s="143"/>
      <c r="D52" s="144"/>
      <c r="E52" s="143"/>
      <c r="G52" s="143"/>
      <c r="H52" s="145">
        <v>2</v>
      </c>
      <c r="I52" s="154">
        <v>2</v>
      </c>
      <c r="J52" s="155">
        <v>6</v>
      </c>
      <c r="K52" s="145">
        <v>2</v>
      </c>
      <c r="L52" s="150"/>
      <c r="M52" s="81" t="s">
        <v>116</v>
      </c>
      <c r="N52" s="151"/>
      <c r="O52" s="152">
        <f>[1]Calculo!$F$129</f>
        <v>102917</v>
      </c>
      <c r="P52" s="153"/>
    </row>
    <row r="53" spans="1:16" x14ac:dyDescent="0.25">
      <c r="A53" s="141"/>
      <c r="B53" s="142"/>
      <c r="C53" s="143"/>
      <c r="D53" s="144"/>
      <c r="E53" s="143"/>
      <c r="G53" s="143"/>
      <c r="H53" s="145">
        <v>2</v>
      </c>
      <c r="I53" s="154">
        <v>2</v>
      </c>
      <c r="J53" s="155">
        <v>6</v>
      </c>
      <c r="K53" s="145">
        <v>3</v>
      </c>
      <c r="L53" s="150"/>
      <c r="M53" s="81" t="s">
        <v>117</v>
      </c>
      <c r="N53" s="151"/>
      <c r="O53" s="152">
        <f>[1]Calculo!$F$135</f>
        <v>1849718</v>
      </c>
      <c r="P53" s="153"/>
    </row>
    <row r="54" spans="1:16" ht="29.25" x14ac:dyDescent="0.25">
      <c r="A54" s="141"/>
      <c r="B54" s="142"/>
      <c r="C54" s="143"/>
      <c r="D54" s="144"/>
      <c r="E54" s="143"/>
      <c r="G54" s="143"/>
      <c r="H54" s="145">
        <v>2</v>
      </c>
      <c r="I54" s="154">
        <v>2</v>
      </c>
      <c r="J54" s="155">
        <v>7</v>
      </c>
      <c r="K54" s="135"/>
      <c r="L54" s="136"/>
      <c r="M54" s="156" t="s">
        <v>118</v>
      </c>
      <c r="N54" s="138"/>
      <c r="O54" s="157">
        <f>+O56+O58</f>
        <v>222522</v>
      </c>
      <c r="P54" s="149"/>
    </row>
    <row r="55" spans="1:16" x14ac:dyDescent="0.25">
      <c r="A55" s="141"/>
      <c r="B55" s="142"/>
      <c r="C55" s="143"/>
      <c r="D55" s="144"/>
      <c r="E55" s="143"/>
      <c r="G55" s="143"/>
      <c r="H55" s="145">
        <v>2</v>
      </c>
      <c r="I55" s="154">
        <v>2</v>
      </c>
      <c r="J55" s="155">
        <v>7</v>
      </c>
      <c r="K55" s="135"/>
      <c r="L55" s="136"/>
      <c r="M55" s="156" t="s">
        <v>119</v>
      </c>
      <c r="N55" s="138"/>
      <c r="O55" s="157"/>
      <c r="P55" s="149"/>
    </row>
    <row r="56" spans="1:16" x14ac:dyDescent="0.25">
      <c r="A56" s="141"/>
      <c r="B56" s="142"/>
      <c r="C56" s="143"/>
      <c r="D56" s="144"/>
      <c r="E56" s="143"/>
      <c r="G56" s="143"/>
      <c r="H56" s="145">
        <v>2</v>
      </c>
      <c r="I56" s="154">
        <v>2</v>
      </c>
      <c r="J56" s="155">
        <v>7</v>
      </c>
      <c r="K56" s="135">
        <v>1</v>
      </c>
      <c r="L56" s="150"/>
      <c r="M56" s="81" t="s">
        <v>120</v>
      </c>
      <c r="N56" s="151"/>
      <c r="O56" s="148">
        <f>+O57</f>
        <v>78438</v>
      </c>
      <c r="P56" s="153"/>
    </row>
    <row r="57" spans="1:16" x14ac:dyDescent="0.25">
      <c r="A57" s="141"/>
      <c r="B57" s="142"/>
      <c r="C57" s="143"/>
      <c r="D57" s="144"/>
      <c r="E57" s="143"/>
      <c r="G57" s="143"/>
      <c r="H57" s="145">
        <v>2</v>
      </c>
      <c r="I57" s="154">
        <v>2</v>
      </c>
      <c r="J57" s="155">
        <v>7</v>
      </c>
      <c r="K57" s="135">
        <v>1</v>
      </c>
      <c r="L57" s="150" t="s">
        <v>32</v>
      </c>
      <c r="M57" s="81" t="s">
        <v>121</v>
      </c>
      <c r="N57" s="151"/>
      <c r="O57" s="152">
        <f>[1]Calculo!$F$142</f>
        <v>78438</v>
      </c>
      <c r="P57" s="153"/>
    </row>
    <row r="58" spans="1:16" x14ac:dyDescent="0.25">
      <c r="A58" s="141"/>
      <c r="B58" s="142"/>
      <c r="C58" s="143"/>
      <c r="D58" s="144"/>
      <c r="E58" s="143"/>
      <c r="G58" s="143"/>
      <c r="H58" s="145">
        <v>2</v>
      </c>
      <c r="I58" s="146">
        <v>2</v>
      </c>
      <c r="J58" s="147">
        <v>7</v>
      </c>
      <c r="K58" s="135">
        <v>2</v>
      </c>
      <c r="L58" s="150"/>
      <c r="M58" s="81" t="s">
        <v>122</v>
      </c>
      <c r="N58" s="151"/>
      <c r="O58" s="148">
        <f>+O59+O60+O61</f>
        <v>144084</v>
      </c>
      <c r="P58" s="153"/>
    </row>
    <row r="59" spans="1:16" x14ac:dyDescent="0.25">
      <c r="A59" s="141"/>
      <c r="B59" s="142"/>
      <c r="C59" s="143"/>
      <c r="D59" s="144"/>
      <c r="E59" s="143"/>
      <c r="G59" s="143"/>
      <c r="H59" s="145">
        <v>2</v>
      </c>
      <c r="I59" s="146">
        <v>2</v>
      </c>
      <c r="J59" s="147">
        <v>7</v>
      </c>
      <c r="K59" s="135">
        <v>2</v>
      </c>
      <c r="L59" s="150" t="s">
        <v>26</v>
      </c>
      <c r="M59" s="81" t="s">
        <v>123</v>
      </c>
      <c r="N59" s="151"/>
      <c r="O59" s="158">
        <f>[1]Calculo!$F$148+[1]Calculo!$F$149</f>
        <v>120621</v>
      </c>
      <c r="P59" s="153"/>
    </row>
    <row r="60" spans="1:16" x14ac:dyDescent="0.25">
      <c r="A60" s="141"/>
      <c r="B60" s="142"/>
      <c r="C60" s="143"/>
      <c r="D60" s="144"/>
      <c r="E60" s="143"/>
      <c r="G60" s="143"/>
      <c r="H60" s="145">
        <v>2</v>
      </c>
      <c r="I60" s="146">
        <v>2</v>
      </c>
      <c r="J60" s="147">
        <v>7</v>
      </c>
      <c r="K60" s="135">
        <v>2</v>
      </c>
      <c r="L60" s="150" t="s">
        <v>124</v>
      </c>
      <c r="M60" s="81" t="s">
        <v>125</v>
      </c>
      <c r="N60" s="151"/>
      <c r="O60" s="158">
        <f>[1]Calculo!$F$150+[1]Calculo!$F$151+[1]Calculo!$F$152</f>
        <v>23043</v>
      </c>
      <c r="P60" s="153"/>
    </row>
    <row r="61" spans="1:16" x14ac:dyDescent="0.25">
      <c r="A61" s="141"/>
      <c r="B61" s="142"/>
      <c r="C61" s="143"/>
      <c r="D61" s="144"/>
      <c r="E61" s="143"/>
      <c r="G61" s="143"/>
      <c r="H61" s="145">
        <v>2</v>
      </c>
      <c r="I61" s="146">
        <v>2</v>
      </c>
      <c r="J61" s="147">
        <v>7</v>
      </c>
      <c r="K61" s="145">
        <v>3</v>
      </c>
      <c r="L61" s="150"/>
      <c r="M61" s="81" t="s">
        <v>119</v>
      </c>
      <c r="N61" s="151"/>
      <c r="O61" s="158">
        <f>[1]Calculo!$F$157</f>
        <v>420</v>
      </c>
      <c r="P61" s="153"/>
    </row>
    <row r="62" spans="1:16" x14ac:dyDescent="0.25">
      <c r="A62" s="141"/>
      <c r="B62" s="142"/>
      <c r="C62" s="143"/>
      <c r="D62" s="144"/>
      <c r="E62" s="143"/>
      <c r="G62" s="143"/>
      <c r="H62" s="145">
        <v>2</v>
      </c>
      <c r="I62" s="154">
        <v>2</v>
      </c>
      <c r="J62" s="155">
        <v>8</v>
      </c>
      <c r="K62" s="135"/>
      <c r="L62" s="136"/>
      <c r="M62" s="137" t="s">
        <v>126</v>
      </c>
      <c r="N62" s="138"/>
      <c r="O62" s="159">
        <f>+O63+O64+O71+O69</f>
        <v>4887634</v>
      </c>
      <c r="P62" s="149"/>
    </row>
    <row r="63" spans="1:16" x14ac:dyDescent="0.25">
      <c r="A63" s="141"/>
      <c r="B63" s="142"/>
      <c r="C63" s="143"/>
      <c r="D63" s="144"/>
      <c r="E63" s="143"/>
      <c r="G63" s="143"/>
      <c r="H63" s="145">
        <v>2</v>
      </c>
      <c r="I63" s="154">
        <v>2</v>
      </c>
      <c r="J63" s="155">
        <v>8</v>
      </c>
      <c r="K63" s="145">
        <v>4</v>
      </c>
      <c r="L63" s="150"/>
      <c r="M63" s="81" t="s">
        <v>127</v>
      </c>
      <c r="N63" s="151"/>
      <c r="O63" s="158">
        <f>[1]Calculo!F163</f>
        <v>5332</v>
      </c>
      <c r="P63" s="153"/>
    </row>
    <row r="64" spans="1:16" x14ac:dyDescent="0.25">
      <c r="A64" s="141"/>
      <c r="B64" s="142"/>
      <c r="C64" s="143"/>
      <c r="D64" s="144"/>
      <c r="E64" s="143"/>
      <c r="G64" s="143"/>
      <c r="H64" s="145">
        <v>2</v>
      </c>
      <c r="I64" s="154">
        <v>2</v>
      </c>
      <c r="J64" s="155">
        <v>8</v>
      </c>
      <c r="K64" s="135">
        <v>7</v>
      </c>
      <c r="L64" s="150"/>
      <c r="M64" s="81" t="s">
        <v>128</v>
      </c>
      <c r="N64" s="151"/>
      <c r="O64" s="159">
        <f>O65+O66+O67+O68</f>
        <v>3230549</v>
      </c>
      <c r="P64" s="153"/>
    </row>
    <row r="65" spans="1:16" hidden="1" x14ac:dyDescent="0.25">
      <c r="A65" s="141"/>
      <c r="B65" s="142"/>
      <c r="C65" s="143"/>
      <c r="D65" s="144"/>
      <c r="E65" s="143"/>
      <c r="G65" s="143"/>
      <c r="H65" s="145">
        <v>2</v>
      </c>
      <c r="I65" s="154">
        <v>2</v>
      </c>
      <c r="J65" s="155">
        <v>8</v>
      </c>
      <c r="K65" s="135">
        <v>7</v>
      </c>
      <c r="L65" s="150" t="s">
        <v>29</v>
      </c>
      <c r="M65" s="81" t="s">
        <v>129</v>
      </c>
      <c r="N65" s="151"/>
      <c r="O65" s="158">
        <f>[1]Calculo!E168</f>
        <v>0</v>
      </c>
      <c r="P65" s="153"/>
    </row>
    <row r="66" spans="1:16" hidden="1" x14ac:dyDescent="0.25">
      <c r="A66" s="141"/>
      <c r="B66" s="142"/>
      <c r="C66" s="143"/>
      <c r="D66" s="144"/>
      <c r="E66" s="143"/>
      <c r="G66" s="143"/>
      <c r="H66" s="145">
        <v>2</v>
      </c>
      <c r="I66" s="154">
        <v>2</v>
      </c>
      <c r="J66" s="155">
        <v>8</v>
      </c>
      <c r="K66" s="145">
        <v>7</v>
      </c>
      <c r="L66" s="150" t="s">
        <v>35</v>
      </c>
      <c r="M66" s="81" t="s">
        <v>130</v>
      </c>
      <c r="N66" s="151"/>
      <c r="O66" s="158">
        <f>[1]Calculo!F170</f>
        <v>0</v>
      </c>
      <c r="P66" s="153"/>
    </row>
    <row r="67" spans="1:16" hidden="1" x14ac:dyDescent="0.25">
      <c r="A67" s="141"/>
      <c r="B67" s="142"/>
      <c r="C67" s="143"/>
      <c r="D67" s="144"/>
      <c r="E67" s="143"/>
      <c r="G67" s="143"/>
      <c r="H67" s="145">
        <v>2</v>
      </c>
      <c r="I67" s="154">
        <v>2</v>
      </c>
      <c r="J67" s="155">
        <v>8</v>
      </c>
      <c r="K67" s="145">
        <v>7</v>
      </c>
      <c r="L67" s="150" t="s">
        <v>131</v>
      </c>
      <c r="M67" s="81" t="s">
        <v>132</v>
      </c>
      <c r="N67" s="151"/>
      <c r="O67" s="158">
        <f>[1]Calculo!F169</f>
        <v>0</v>
      </c>
      <c r="P67" s="153"/>
    </row>
    <row r="68" spans="1:16" x14ac:dyDescent="0.25">
      <c r="A68" s="141"/>
      <c r="B68" s="142"/>
      <c r="C68" s="143"/>
      <c r="D68" s="144"/>
      <c r="E68" s="143"/>
      <c r="G68" s="143"/>
      <c r="H68" s="145">
        <v>2</v>
      </c>
      <c r="I68" s="154">
        <v>2</v>
      </c>
      <c r="J68" s="155">
        <v>8</v>
      </c>
      <c r="K68" s="145">
        <v>7</v>
      </c>
      <c r="L68" s="150" t="s">
        <v>124</v>
      </c>
      <c r="M68" s="81" t="s">
        <v>133</v>
      </c>
      <c r="N68" s="151"/>
      <c r="O68" s="158">
        <f>ROUND([1]Calculo!$F$171,0)</f>
        <v>3230549</v>
      </c>
      <c r="P68" s="153"/>
    </row>
    <row r="69" spans="1:16" x14ac:dyDescent="0.25">
      <c r="A69" s="141"/>
      <c r="B69" s="142"/>
      <c r="C69" s="143"/>
      <c r="D69" s="144"/>
      <c r="E69" s="143"/>
      <c r="G69" s="143"/>
      <c r="H69" s="145">
        <v>2</v>
      </c>
      <c r="I69" s="146">
        <v>2</v>
      </c>
      <c r="J69" s="147">
        <v>8</v>
      </c>
      <c r="K69" s="135">
        <v>8</v>
      </c>
      <c r="L69" s="150"/>
      <c r="M69" s="81" t="s">
        <v>134</v>
      </c>
      <c r="N69" s="151"/>
      <c r="O69" s="159">
        <f>+O70</f>
        <v>121820</v>
      </c>
      <c r="P69" s="153"/>
    </row>
    <row r="70" spans="1:16" x14ac:dyDescent="0.25">
      <c r="A70" s="141"/>
      <c r="B70" s="142"/>
      <c r="C70" s="143"/>
      <c r="D70" s="144"/>
      <c r="E70" s="143"/>
      <c r="G70" s="143"/>
      <c r="H70" s="145">
        <v>2</v>
      </c>
      <c r="I70" s="146">
        <v>2</v>
      </c>
      <c r="J70" s="147">
        <v>8</v>
      </c>
      <c r="K70" s="135">
        <v>8</v>
      </c>
      <c r="L70" s="150" t="s">
        <v>26</v>
      </c>
      <c r="M70" s="81" t="s">
        <v>135</v>
      </c>
      <c r="N70" s="151"/>
      <c r="O70" s="158">
        <f>[1]Calculo!$F$174</f>
        <v>121820</v>
      </c>
      <c r="P70" s="153"/>
    </row>
    <row r="71" spans="1:16" x14ac:dyDescent="0.25">
      <c r="A71" s="141"/>
      <c r="B71" s="142"/>
      <c r="C71" s="143"/>
      <c r="D71" s="144"/>
      <c r="E71" s="143"/>
      <c r="G71" s="143"/>
      <c r="H71" s="145">
        <v>2</v>
      </c>
      <c r="I71" s="146">
        <v>2</v>
      </c>
      <c r="J71" s="147">
        <v>8</v>
      </c>
      <c r="K71" s="135">
        <v>9</v>
      </c>
      <c r="L71" s="150"/>
      <c r="M71" s="81" t="s">
        <v>136</v>
      </c>
      <c r="N71" s="151"/>
      <c r="O71" s="159">
        <f>+O72</f>
        <v>1529933</v>
      </c>
      <c r="P71" s="153"/>
    </row>
    <row r="72" spans="1:16" ht="15.75" thickBot="1" x14ac:dyDescent="0.3">
      <c r="A72" s="160"/>
      <c r="B72" s="161"/>
      <c r="C72" s="162"/>
      <c r="D72" s="163"/>
      <c r="E72" s="162"/>
      <c r="F72" s="164"/>
      <c r="G72" s="162"/>
      <c r="H72" s="165">
        <v>2</v>
      </c>
      <c r="I72" s="166">
        <v>2</v>
      </c>
      <c r="J72" s="166">
        <v>8</v>
      </c>
      <c r="K72" s="167">
        <v>9</v>
      </c>
      <c r="L72" s="168" t="s">
        <v>131</v>
      </c>
      <c r="M72" s="164" t="s">
        <v>137</v>
      </c>
      <c r="N72" s="169"/>
      <c r="O72" s="170">
        <f>[1]Calculo!$F$177+[1]Calculo!F230</f>
        <v>1529933</v>
      </c>
      <c r="P72" s="171"/>
    </row>
    <row r="73" spans="1:16" x14ac:dyDescent="0.25">
      <c r="A73" s="172"/>
      <c r="B73" s="172"/>
      <c r="C73" s="172"/>
      <c r="D73" s="172"/>
      <c r="E73" s="172"/>
      <c r="F73" s="172"/>
      <c r="G73" s="172"/>
      <c r="H73" s="172"/>
      <c r="I73" s="172"/>
      <c r="J73" s="172"/>
      <c r="K73" s="172"/>
      <c r="L73" s="172"/>
      <c r="M73" s="172"/>
      <c r="N73" s="172"/>
      <c r="O73" s="172"/>
      <c r="P73" s="172"/>
    </row>
    <row r="74" spans="1:16" x14ac:dyDescent="0.25">
      <c r="A74" s="173"/>
      <c r="B74" s="173"/>
      <c r="C74" s="173"/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</row>
    <row r="75" spans="1:16" x14ac:dyDescent="0.25">
      <c r="A75" s="173"/>
      <c r="B75" s="173"/>
      <c r="C75" s="173"/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</row>
    <row r="76" spans="1:16" x14ac:dyDescent="0.25">
      <c r="A76" s="173"/>
      <c r="B76" s="173"/>
      <c r="C76" s="173"/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</row>
    <row r="77" spans="1:16" x14ac:dyDescent="0.25">
      <c r="A77" s="173"/>
      <c r="B77" s="173"/>
      <c r="C77" s="173"/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</row>
    <row r="78" spans="1:16" x14ac:dyDescent="0.25">
      <c r="A78" s="173"/>
      <c r="B78" s="173"/>
      <c r="C78" s="173"/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</row>
    <row r="79" spans="1:16" x14ac:dyDescent="0.25">
      <c r="A79" s="173"/>
      <c r="B79" s="173"/>
      <c r="C79" s="173"/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</row>
    <row r="80" spans="1:16" x14ac:dyDescent="0.25">
      <c r="A80" s="173"/>
      <c r="B80" s="173"/>
      <c r="C80" s="173"/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</row>
    <row r="81" spans="1:16" x14ac:dyDescent="0.25">
      <c r="A81" s="173"/>
      <c r="B81" s="173"/>
      <c r="C81" s="173"/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</row>
    <row r="82" spans="1:16" x14ac:dyDescent="0.25">
      <c r="A82" s="173"/>
      <c r="B82" s="173"/>
      <c r="C82" s="173"/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</row>
    <row r="83" spans="1:16" ht="15.75" thickBot="1" x14ac:dyDescent="0.3">
      <c r="A83" s="173"/>
      <c r="B83" s="173"/>
      <c r="C83" s="173"/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</row>
    <row r="84" spans="1:16" x14ac:dyDescent="0.25">
      <c r="A84" s="82">
        <v>3</v>
      </c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4"/>
    </row>
    <row r="85" spans="1:16" x14ac:dyDescent="0.25">
      <c r="A85" s="85" t="s">
        <v>54</v>
      </c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7"/>
    </row>
    <row r="86" spans="1:16" ht="18.75" x14ac:dyDescent="0.4">
      <c r="A86" s="88"/>
      <c r="N86" s="89" t="s">
        <v>138</v>
      </c>
      <c r="P86" s="90"/>
    </row>
    <row r="87" spans="1:16" x14ac:dyDescent="0.25">
      <c r="A87" s="88"/>
      <c r="P87" s="174"/>
    </row>
    <row r="88" spans="1:16" x14ac:dyDescent="0.25">
      <c r="A88" s="91" t="s">
        <v>56</v>
      </c>
      <c r="N88" s="92" t="s">
        <v>2</v>
      </c>
      <c r="P88" s="90"/>
    </row>
    <row r="89" spans="1:16" x14ac:dyDescent="0.25">
      <c r="A89" s="91" t="s">
        <v>57</v>
      </c>
      <c r="N89" s="92" t="s">
        <v>3</v>
      </c>
      <c r="P89" s="90"/>
    </row>
    <row r="90" spans="1:16" x14ac:dyDescent="0.25">
      <c r="A90" s="91" t="str">
        <f>+A8</f>
        <v>MES: JUNIO</v>
      </c>
      <c r="N90" s="92" t="s">
        <v>5</v>
      </c>
      <c r="P90" s="90"/>
    </row>
    <row r="91" spans="1:16" ht="15.75" thickBot="1" x14ac:dyDescent="0.3">
      <c r="A91" s="93" t="str">
        <f>+A9</f>
        <v>AÑO : 2026</v>
      </c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 t="s">
        <v>7</v>
      </c>
      <c r="O91" s="94"/>
      <c r="P91" s="95"/>
    </row>
    <row r="92" spans="1:16" ht="15.75" thickBot="1" x14ac:dyDescent="0.3">
      <c r="A92" s="175"/>
      <c r="P92" s="175"/>
    </row>
    <row r="93" spans="1:16" ht="15.75" thickBot="1" x14ac:dyDescent="0.3">
      <c r="A93" s="176" t="s">
        <v>58</v>
      </c>
      <c r="B93" s="100"/>
      <c r="C93" s="100"/>
      <c r="D93" s="100"/>
      <c r="E93" s="100"/>
      <c r="F93" s="100"/>
      <c r="G93" s="100"/>
      <c r="H93" s="100"/>
      <c r="I93" s="100"/>
      <c r="J93" s="100"/>
      <c r="K93" s="98"/>
      <c r="L93" s="98"/>
      <c r="M93" s="98"/>
      <c r="N93" s="177" t="s">
        <v>59</v>
      </c>
      <c r="O93" s="178"/>
      <c r="P93" s="179"/>
    </row>
    <row r="94" spans="1:16" x14ac:dyDescent="0.25">
      <c r="A94" s="102" t="s">
        <v>13</v>
      </c>
      <c r="B94" s="103"/>
      <c r="C94" s="103"/>
      <c r="D94" s="103"/>
      <c r="E94" s="103"/>
      <c r="F94" s="103"/>
      <c r="G94" s="104"/>
      <c r="H94" s="105"/>
      <c r="I94" s="180" t="s">
        <v>60</v>
      </c>
      <c r="J94" s="181"/>
      <c r="K94" s="181"/>
      <c r="L94" s="181"/>
      <c r="M94" s="182"/>
      <c r="N94" s="183" t="s">
        <v>61</v>
      </c>
      <c r="O94" s="184" t="s">
        <v>62</v>
      </c>
      <c r="P94" s="185" t="s">
        <v>63</v>
      </c>
    </row>
    <row r="95" spans="1:16" x14ac:dyDescent="0.25">
      <c r="A95" s="186"/>
      <c r="B95" s="111" t="s">
        <v>64</v>
      </c>
      <c r="C95" s="187"/>
      <c r="D95" s="111"/>
      <c r="E95" s="187"/>
      <c r="F95" s="111"/>
      <c r="G95" s="187"/>
      <c r="H95" s="187"/>
      <c r="I95" s="111"/>
      <c r="J95" s="111"/>
      <c r="K95" s="111"/>
      <c r="L95" s="111"/>
      <c r="M95" s="188"/>
      <c r="N95" s="116"/>
      <c r="O95" s="117"/>
      <c r="P95" s="118"/>
    </row>
    <row r="96" spans="1:16" ht="15.75" thickBot="1" x14ac:dyDescent="0.3">
      <c r="A96" s="189" t="s">
        <v>65</v>
      </c>
      <c r="B96" s="190" t="s">
        <v>65</v>
      </c>
      <c r="C96" s="122" t="s">
        <v>66</v>
      </c>
      <c r="D96" s="190" t="s">
        <v>67</v>
      </c>
      <c r="E96" s="122" t="s">
        <v>68</v>
      </c>
      <c r="F96" s="190" t="s">
        <v>69</v>
      </c>
      <c r="G96" s="122" t="s">
        <v>139</v>
      </c>
      <c r="H96" s="122" t="s">
        <v>71</v>
      </c>
      <c r="I96" s="190" t="s">
        <v>72</v>
      </c>
      <c r="J96" s="190" t="s">
        <v>73</v>
      </c>
      <c r="K96" s="190"/>
      <c r="L96" s="190" t="s">
        <v>75</v>
      </c>
      <c r="M96" s="191"/>
      <c r="N96" s="192" t="s">
        <v>20</v>
      </c>
      <c r="O96" s="193" t="s">
        <v>21</v>
      </c>
      <c r="P96" s="194" t="s">
        <v>22</v>
      </c>
    </row>
    <row r="97" spans="1:16" x14ac:dyDescent="0.25">
      <c r="A97" s="127" t="s">
        <v>26</v>
      </c>
      <c r="B97" s="128" t="s">
        <v>77</v>
      </c>
      <c r="C97" s="129"/>
      <c r="D97" s="130" t="s">
        <v>26</v>
      </c>
      <c r="E97" s="129"/>
      <c r="F97" s="195" t="s">
        <v>78</v>
      </c>
      <c r="G97" s="196">
        <v>9998</v>
      </c>
      <c r="H97" s="132">
        <v>2</v>
      </c>
      <c r="I97" s="133">
        <v>3</v>
      </c>
      <c r="J97" s="197"/>
      <c r="K97" s="198"/>
      <c r="L97" s="198"/>
      <c r="M97" s="129" t="s">
        <v>140</v>
      </c>
      <c r="N97" s="139"/>
      <c r="O97" s="199">
        <f>+O98+O100+O104+O107+O102</f>
        <v>854215</v>
      </c>
      <c r="P97" s="140"/>
    </row>
    <row r="98" spans="1:16" x14ac:dyDescent="0.25">
      <c r="A98" s="141"/>
      <c r="B98" s="142"/>
      <c r="C98" s="143"/>
      <c r="D98" s="144"/>
      <c r="E98" s="143"/>
      <c r="G98" s="200"/>
      <c r="H98" s="145">
        <v>2</v>
      </c>
      <c r="I98" s="146">
        <v>3</v>
      </c>
      <c r="J98" s="135">
        <v>2</v>
      </c>
      <c r="K98" s="201"/>
      <c r="L98" s="201"/>
      <c r="M98" s="202" t="s">
        <v>141</v>
      </c>
      <c r="N98" s="158"/>
      <c r="O98" s="138">
        <f>+O99</f>
        <v>7434</v>
      </c>
      <c r="P98" s="153"/>
    </row>
    <row r="99" spans="1:16" x14ac:dyDescent="0.25">
      <c r="A99" s="141"/>
      <c r="B99" s="142"/>
      <c r="C99" s="143"/>
      <c r="D99" s="144"/>
      <c r="E99" s="143"/>
      <c r="G99" s="200"/>
      <c r="H99" s="145">
        <v>2</v>
      </c>
      <c r="I99" s="146">
        <v>3</v>
      </c>
      <c r="J99" s="145">
        <v>2</v>
      </c>
      <c r="K99" s="201">
        <v>3</v>
      </c>
      <c r="L99" s="201"/>
      <c r="M99" s="143" t="s">
        <v>142</v>
      </c>
      <c r="N99" s="158"/>
      <c r="O99" s="151">
        <f>[1]Calculo!F191</f>
        <v>7434</v>
      </c>
      <c r="P99" s="153"/>
    </row>
    <row r="100" spans="1:16" x14ac:dyDescent="0.25">
      <c r="A100" s="141"/>
      <c r="B100" s="142"/>
      <c r="C100" s="143"/>
      <c r="D100" s="144"/>
      <c r="E100" s="143"/>
      <c r="G100" s="200"/>
      <c r="H100" s="145">
        <v>2</v>
      </c>
      <c r="I100" s="146">
        <v>3</v>
      </c>
      <c r="J100" s="135">
        <v>3</v>
      </c>
      <c r="K100" s="203"/>
      <c r="L100" s="203"/>
      <c r="M100" s="202" t="s">
        <v>143</v>
      </c>
      <c r="N100" s="159"/>
      <c r="O100" s="138">
        <f>+O101</f>
        <v>177488</v>
      </c>
      <c r="P100" s="149"/>
    </row>
    <row r="101" spans="1:16" x14ac:dyDescent="0.25">
      <c r="A101" s="141"/>
      <c r="B101" s="142"/>
      <c r="C101" s="143"/>
      <c r="D101" s="144"/>
      <c r="E101" s="143"/>
      <c r="G101" s="200"/>
      <c r="H101" s="145">
        <v>2</v>
      </c>
      <c r="I101" s="146">
        <v>3</v>
      </c>
      <c r="J101" s="135">
        <v>3</v>
      </c>
      <c r="K101" s="201">
        <v>1</v>
      </c>
      <c r="L101" s="201"/>
      <c r="M101" s="143" t="s">
        <v>144</v>
      </c>
      <c r="N101" s="158"/>
      <c r="O101" s="151">
        <f>[1]Calculo!$F$195</f>
        <v>177488</v>
      </c>
      <c r="P101" s="153"/>
    </row>
    <row r="102" spans="1:16" x14ac:dyDescent="0.25">
      <c r="A102" s="141"/>
      <c r="B102" s="142"/>
      <c r="C102" s="143"/>
      <c r="D102" s="144"/>
      <c r="E102" s="143"/>
      <c r="G102" s="200"/>
      <c r="H102" s="145">
        <v>2</v>
      </c>
      <c r="I102" s="154">
        <v>3</v>
      </c>
      <c r="J102" s="135">
        <v>5</v>
      </c>
      <c r="K102" s="201"/>
      <c r="L102" s="201"/>
      <c r="M102" s="202" t="s">
        <v>145</v>
      </c>
      <c r="N102" s="158"/>
      <c r="O102" s="138">
        <f>+O103</f>
        <v>7143</v>
      </c>
      <c r="P102" s="153"/>
    </row>
    <row r="103" spans="1:16" x14ac:dyDescent="0.25">
      <c r="A103" s="141"/>
      <c r="B103" s="142"/>
      <c r="C103" s="143"/>
      <c r="D103" s="144"/>
      <c r="E103" s="143"/>
      <c r="G103" s="200"/>
      <c r="H103" s="145">
        <v>2</v>
      </c>
      <c r="I103" s="154">
        <v>3</v>
      </c>
      <c r="J103" s="135">
        <v>5</v>
      </c>
      <c r="K103" s="201">
        <v>3</v>
      </c>
      <c r="L103" s="201"/>
      <c r="M103" s="143" t="s">
        <v>146</v>
      </c>
      <c r="N103" s="158"/>
      <c r="O103" s="151">
        <f>[1]Calculo!$F$200</f>
        <v>7143</v>
      </c>
      <c r="P103" s="153"/>
    </row>
    <row r="104" spans="1:16" x14ac:dyDescent="0.25">
      <c r="A104" s="141"/>
      <c r="B104" s="142"/>
      <c r="C104" s="143"/>
      <c r="D104" s="144"/>
      <c r="E104" s="143"/>
      <c r="G104" s="200"/>
      <c r="H104" s="145">
        <v>2</v>
      </c>
      <c r="I104" s="154">
        <v>3</v>
      </c>
      <c r="J104" s="135">
        <v>7</v>
      </c>
      <c r="K104" s="203"/>
      <c r="L104" s="203"/>
      <c r="M104" s="202" t="s">
        <v>147</v>
      </c>
      <c r="N104" s="159"/>
      <c r="O104" s="138">
        <f>O105</f>
        <v>519930</v>
      </c>
      <c r="P104" s="149"/>
    </row>
    <row r="105" spans="1:16" x14ac:dyDescent="0.25">
      <c r="A105" s="141"/>
      <c r="B105" s="142"/>
      <c r="C105" s="143"/>
      <c r="D105" s="144"/>
      <c r="E105" s="143"/>
      <c r="G105" s="200"/>
      <c r="H105" s="145">
        <v>2</v>
      </c>
      <c r="I105" s="154">
        <v>3</v>
      </c>
      <c r="J105" s="135">
        <v>7</v>
      </c>
      <c r="K105" s="201">
        <v>1</v>
      </c>
      <c r="L105" s="201"/>
      <c r="M105" s="143" t="s">
        <v>148</v>
      </c>
      <c r="N105" s="158"/>
      <c r="O105" s="138">
        <f>O106</f>
        <v>519930</v>
      </c>
      <c r="P105" s="153"/>
    </row>
    <row r="106" spans="1:16" x14ac:dyDescent="0.25">
      <c r="A106" s="141"/>
      <c r="B106" s="142"/>
      <c r="C106" s="143"/>
      <c r="D106" s="144"/>
      <c r="E106" s="143"/>
      <c r="G106" s="200"/>
      <c r="H106" s="145">
        <v>2</v>
      </c>
      <c r="I106" s="154">
        <v>3</v>
      </c>
      <c r="J106" s="135">
        <v>7</v>
      </c>
      <c r="K106" s="201">
        <v>1</v>
      </c>
      <c r="L106" s="201">
        <v>1</v>
      </c>
      <c r="M106" s="143" t="s">
        <v>149</v>
      </c>
      <c r="N106" s="158"/>
      <c r="O106" s="151">
        <f>[1]Calculo!$F$204</f>
        <v>519930</v>
      </c>
      <c r="P106" s="153"/>
    </row>
    <row r="107" spans="1:16" x14ac:dyDescent="0.25">
      <c r="A107" s="141"/>
      <c r="B107" s="142"/>
      <c r="C107" s="143"/>
      <c r="D107" s="144"/>
      <c r="E107" s="143"/>
      <c r="G107" s="200"/>
      <c r="H107" s="145">
        <v>2</v>
      </c>
      <c r="I107" s="154">
        <v>3</v>
      </c>
      <c r="J107" s="135">
        <v>9</v>
      </c>
      <c r="K107" s="201"/>
      <c r="L107" s="201"/>
      <c r="M107" s="202" t="s">
        <v>150</v>
      </c>
      <c r="N107" s="158"/>
      <c r="O107" s="138">
        <f>+O108+O109</f>
        <v>142220</v>
      </c>
      <c r="P107" s="153"/>
    </row>
    <row r="108" spans="1:16" x14ac:dyDescent="0.25">
      <c r="A108" s="141"/>
      <c r="B108" s="142"/>
      <c r="C108" s="143"/>
      <c r="D108" s="144"/>
      <c r="E108" s="143"/>
      <c r="G108" s="200"/>
      <c r="H108" s="145">
        <v>2</v>
      </c>
      <c r="I108" s="154">
        <v>3</v>
      </c>
      <c r="J108" s="135">
        <v>9</v>
      </c>
      <c r="K108" s="201">
        <v>1</v>
      </c>
      <c r="L108" s="201"/>
      <c r="M108" s="143" t="s">
        <v>151</v>
      </c>
      <c r="N108" s="158"/>
      <c r="O108" s="151">
        <f>[1]Calculo!$F$211</f>
        <v>27285</v>
      </c>
      <c r="P108" s="153"/>
    </row>
    <row r="109" spans="1:16" x14ac:dyDescent="0.25">
      <c r="A109" s="141"/>
      <c r="B109" s="142"/>
      <c r="C109" s="143"/>
      <c r="D109" s="144"/>
      <c r="E109" s="143"/>
      <c r="G109" s="200"/>
      <c r="H109" s="145">
        <v>2</v>
      </c>
      <c r="I109" s="154">
        <v>3</v>
      </c>
      <c r="J109" s="135">
        <v>9</v>
      </c>
      <c r="K109" s="201">
        <v>9</v>
      </c>
      <c r="L109" s="201"/>
      <c r="M109" s="143" t="s">
        <v>152</v>
      </c>
      <c r="N109" s="158"/>
      <c r="O109" s="151">
        <f>[1]Calculo!$F$216</f>
        <v>114935</v>
      </c>
      <c r="P109" s="153"/>
    </row>
    <row r="110" spans="1:16" x14ac:dyDescent="0.25">
      <c r="A110" s="141"/>
      <c r="B110" s="142"/>
      <c r="C110" s="143"/>
      <c r="D110" s="144"/>
      <c r="E110" s="143"/>
      <c r="G110" s="200"/>
      <c r="H110" s="143"/>
      <c r="I110" s="137"/>
      <c r="J110" s="202"/>
      <c r="K110" s="204"/>
      <c r="L110" s="204"/>
      <c r="M110" s="202"/>
      <c r="N110" s="159"/>
      <c r="O110" s="138"/>
      <c r="P110" s="153"/>
    </row>
    <row r="111" spans="1:16" x14ac:dyDescent="0.25">
      <c r="A111" s="141"/>
      <c r="B111" s="142"/>
      <c r="C111" s="143"/>
      <c r="D111" s="144"/>
      <c r="E111" s="143"/>
      <c r="G111" s="200"/>
      <c r="H111" s="143"/>
      <c r="I111" s="137"/>
      <c r="J111" s="202"/>
      <c r="K111" s="204"/>
      <c r="L111" s="204"/>
      <c r="M111" s="202"/>
      <c r="N111" s="159"/>
      <c r="O111" s="138"/>
      <c r="P111" s="153"/>
    </row>
    <row r="112" spans="1:16" x14ac:dyDescent="0.25">
      <c r="A112" s="141"/>
      <c r="B112" s="142"/>
      <c r="C112" s="143"/>
      <c r="D112" s="144"/>
      <c r="E112" s="143"/>
      <c r="G112" s="200"/>
      <c r="H112" s="143"/>
      <c r="J112" s="143"/>
      <c r="K112" s="205"/>
      <c r="L112" s="205"/>
      <c r="M112" s="143"/>
      <c r="N112" s="158"/>
      <c r="O112" s="151"/>
      <c r="P112" s="153"/>
    </row>
    <row r="113" spans="1:16" x14ac:dyDescent="0.25">
      <c r="A113" s="141"/>
      <c r="B113" s="142"/>
      <c r="C113" s="143"/>
      <c r="D113" s="144"/>
      <c r="E113" s="143"/>
      <c r="G113" s="200"/>
      <c r="H113" s="143"/>
      <c r="J113" s="143"/>
      <c r="K113" s="205"/>
      <c r="L113" s="205"/>
      <c r="M113" s="143"/>
      <c r="N113" s="158"/>
      <c r="O113" s="151"/>
      <c r="P113" s="153"/>
    </row>
    <row r="114" spans="1:16" x14ac:dyDescent="0.25">
      <c r="A114" s="141"/>
      <c r="B114" s="142"/>
      <c r="C114" s="143"/>
      <c r="D114" s="144"/>
      <c r="E114" s="143"/>
      <c r="G114" s="200"/>
      <c r="H114" s="143"/>
      <c r="J114" s="143"/>
      <c r="K114" s="205"/>
      <c r="L114" s="205"/>
      <c r="M114" s="143"/>
      <c r="N114" s="158"/>
      <c r="O114" s="151"/>
      <c r="P114" s="153"/>
    </row>
    <row r="115" spans="1:16" x14ac:dyDescent="0.25">
      <c r="A115" s="141"/>
      <c r="B115" s="142"/>
      <c r="C115" s="143"/>
      <c r="D115" s="144"/>
      <c r="E115" s="143"/>
      <c r="G115" s="200"/>
      <c r="H115" s="143"/>
      <c r="J115" s="143"/>
      <c r="K115" s="205"/>
      <c r="L115" s="205"/>
      <c r="M115" s="143"/>
      <c r="N115" s="158"/>
      <c r="O115" s="151"/>
      <c r="P115" s="153"/>
    </row>
    <row r="116" spans="1:16" x14ac:dyDescent="0.25">
      <c r="A116" s="141"/>
      <c r="B116" s="142"/>
      <c r="C116" s="143"/>
      <c r="D116" s="144"/>
      <c r="E116" s="143"/>
      <c r="F116" s="143"/>
      <c r="H116" s="143"/>
      <c r="J116" s="143"/>
      <c r="K116" s="205"/>
      <c r="L116" s="205"/>
      <c r="M116" s="143"/>
      <c r="N116" s="158"/>
      <c r="O116" s="151"/>
      <c r="P116" s="153"/>
    </row>
    <row r="117" spans="1:16" x14ac:dyDescent="0.25">
      <c r="A117" s="141"/>
      <c r="B117" s="142"/>
      <c r="C117" s="143"/>
      <c r="D117" s="144"/>
      <c r="E117" s="143"/>
      <c r="F117" s="143"/>
      <c r="H117" s="143"/>
      <c r="J117" s="143"/>
      <c r="K117" s="205"/>
      <c r="L117" s="205"/>
      <c r="M117" s="143"/>
      <c r="N117" s="158"/>
      <c r="O117" s="151"/>
      <c r="P117" s="153"/>
    </row>
    <row r="118" spans="1:16" x14ac:dyDescent="0.25">
      <c r="A118" s="141"/>
      <c r="B118" s="142"/>
      <c r="C118" s="143"/>
      <c r="D118" s="144"/>
      <c r="E118" s="143"/>
      <c r="F118" s="143"/>
      <c r="H118" s="143"/>
      <c r="J118" s="143"/>
      <c r="K118" s="205"/>
      <c r="L118" s="205"/>
      <c r="M118" s="143"/>
      <c r="N118" s="158"/>
      <c r="O118" s="151"/>
      <c r="P118" s="153"/>
    </row>
    <row r="119" spans="1:16" x14ac:dyDescent="0.25">
      <c r="A119" s="141"/>
      <c r="B119" s="142"/>
      <c r="C119" s="143"/>
      <c r="D119" s="144"/>
      <c r="E119" s="143"/>
      <c r="F119" s="143"/>
      <c r="H119" s="143"/>
      <c r="J119" s="143"/>
      <c r="K119" s="143"/>
      <c r="L119" s="143"/>
      <c r="M119" s="143"/>
      <c r="N119" s="158"/>
      <c r="O119" s="151"/>
      <c r="P119" s="153"/>
    </row>
    <row r="120" spans="1:16" x14ac:dyDescent="0.25">
      <c r="A120" s="141"/>
      <c r="B120" s="142"/>
      <c r="C120" s="143"/>
      <c r="D120" s="144"/>
      <c r="E120" s="143"/>
      <c r="F120" s="143"/>
      <c r="H120" s="143"/>
      <c r="J120" s="200"/>
      <c r="K120" s="143"/>
      <c r="L120" s="143"/>
      <c r="M120" s="143"/>
      <c r="N120" s="158"/>
      <c r="O120" s="151"/>
      <c r="P120" s="153"/>
    </row>
    <row r="121" spans="1:16" ht="15.75" thickBot="1" x14ac:dyDescent="0.3">
      <c r="A121" s="160"/>
      <c r="B121" s="161"/>
      <c r="C121" s="162"/>
      <c r="D121" s="163"/>
      <c r="E121" s="162"/>
      <c r="F121" s="162"/>
      <c r="G121" s="164"/>
      <c r="H121" s="206"/>
      <c r="I121" s="164"/>
      <c r="J121" s="207"/>
      <c r="K121" s="162"/>
      <c r="L121" s="162"/>
      <c r="M121" s="162"/>
      <c r="N121" s="170"/>
      <c r="O121" s="169"/>
      <c r="P121" s="171"/>
    </row>
    <row r="122" spans="1:16" ht="15.75" thickBot="1" x14ac:dyDescent="0.3">
      <c r="A122" s="208"/>
      <c r="B122" s="209"/>
      <c r="C122" s="210"/>
      <c r="D122" s="211"/>
      <c r="E122" s="210"/>
      <c r="F122" s="210"/>
      <c r="G122" s="212" t="s">
        <v>153</v>
      </c>
      <c r="H122" s="212"/>
      <c r="I122" s="212"/>
      <c r="J122" s="212"/>
      <c r="K122" s="213"/>
      <c r="L122" s="213"/>
      <c r="M122" s="213"/>
      <c r="N122" s="214"/>
      <c r="O122" s="215">
        <f>+O15+O35+O97+O110</f>
        <v>28600511</v>
      </c>
      <c r="P122" s="216">
        <f>+P15+P35+P97</f>
        <v>0</v>
      </c>
    </row>
    <row r="123" spans="1:16" ht="15.75" thickTop="1" x14ac:dyDescent="0.25">
      <c r="N123" s="217"/>
      <c r="O123" s="218"/>
      <c r="P123" s="218"/>
    </row>
    <row r="124" spans="1:16" x14ac:dyDescent="0.25">
      <c r="N124" s="217"/>
      <c r="O124" s="218"/>
      <c r="P124" s="218"/>
    </row>
    <row r="125" spans="1:16" x14ac:dyDescent="0.25">
      <c r="N125" s="217"/>
      <c r="O125" s="218"/>
      <c r="P125" s="218"/>
    </row>
    <row r="126" spans="1:16" x14ac:dyDescent="0.25">
      <c r="N126" s="217"/>
      <c r="O126" s="218"/>
      <c r="P126" s="218"/>
    </row>
    <row r="127" spans="1:16" x14ac:dyDescent="0.25">
      <c r="N127" s="217"/>
      <c r="O127" s="218"/>
      <c r="P127" s="218"/>
    </row>
    <row r="128" spans="1:16" x14ac:dyDescent="0.25">
      <c r="N128" s="217"/>
      <c r="O128" s="218"/>
      <c r="P128" s="218"/>
    </row>
    <row r="129" spans="1:16" x14ac:dyDescent="0.25">
      <c r="N129" s="217"/>
      <c r="O129" s="218"/>
      <c r="P129" s="218"/>
    </row>
    <row r="130" spans="1:16" x14ac:dyDescent="0.25">
      <c r="N130" s="217"/>
      <c r="O130" s="218"/>
      <c r="P130" s="218"/>
    </row>
    <row r="131" spans="1:16" x14ac:dyDescent="0.25">
      <c r="N131" s="217"/>
      <c r="O131" s="218"/>
      <c r="P131" s="218"/>
    </row>
    <row r="132" spans="1:16" x14ac:dyDescent="0.25">
      <c r="N132" s="217"/>
      <c r="O132" s="218"/>
      <c r="P132" s="218"/>
    </row>
    <row r="133" spans="1:16" x14ac:dyDescent="0.25">
      <c r="N133" s="217"/>
      <c r="O133" s="218"/>
      <c r="P133" s="218"/>
    </row>
    <row r="134" spans="1:16" x14ac:dyDescent="0.25">
      <c r="N134" s="217"/>
      <c r="O134" s="218"/>
      <c r="P134" s="218"/>
    </row>
    <row r="135" spans="1:16" x14ac:dyDescent="0.25">
      <c r="N135" s="217"/>
      <c r="O135" s="218"/>
      <c r="P135" s="218"/>
    </row>
    <row r="137" spans="1:16" x14ac:dyDescent="0.25">
      <c r="A137" s="219" t="str">
        <f>+[1]Hoja1!B65</f>
        <v>LIC.  MARICELA CHECO</v>
      </c>
      <c r="B137" s="219"/>
      <c r="C137" s="219"/>
      <c r="D137" s="219"/>
      <c r="E137" s="219"/>
      <c r="F137" s="219"/>
      <c r="G137" s="219"/>
      <c r="H137" s="219"/>
      <c r="I137" s="219"/>
      <c r="J137" s="219"/>
      <c r="K137" s="219"/>
      <c r="L137" s="219"/>
      <c r="M137" s="219" t="str">
        <f>+[1]Hoja1!G65</f>
        <v xml:space="preserve">FERNANDO DURÁN </v>
      </c>
      <c r="N137" s="219"/>
      <c r="O137" s="219"/>
      <c r="P137" s="219"/>
    </row>
    <row r="138" spans="1:16" x14ac:dyDescent="0.25">
      <c r="A138" s="220" t="str">
        <f>+[1]Hoja1!B66</f>
        <v>Responsable del Registro</v>
      </c>
      <c r="B138" s="220"/>
      <c r="C138" s="220"/>
      <c r="D138" s="220"/>
      <c r="E138" s="220"/>
      <c r="F138" s="220"/>
      <c r="G138" s="220"/>
      <c r="H138" s="220"/>
      <c r="I138" s="220"/>
      <c r="J138" s="220"/>
      <c r="K138" s="220"/>
      <c r="L138" s="220"/>
      <c r="M138" s="220" t="s">
        <v>154</v>
      </c>
      <c r="N138" s="220"/>
      <c r="O138" s="220"/>
      <c r="P138" s="220"/>
    </row>
    <row r="139" spans="1:16" x14ac:dyDescent="0.25">
      <c r="A139" s="221" t="str">
        <f>+[1]Hoja1!B67</f>
        <v xml:space="preserve">Contralor </v>
      </c>
      <c r="B139" s="221"/>
      <c r="C139" s="221"/>
      <c r="D139" s="221"/>
      <c r="E139" s="221"/>
      <c r="F139" s="221"/>
      <c r="G139" s="221"/>
      <c r="H139" s="221"/>
      <c r="I139" s="221"/>
      <c r="J139" s="221"/>
      <c r="K139" s="221"/>
      <c r="L139" s="221"/>
      <c r="M139" s="220" t="str">
        <f>+[1]Hoja1!G67</f>
        <v>ADMINSTRADOR GENERAL</v>
      </c>
      <c r="N139" s="220"/>
      <c r="O139" s="220"/>
      <c r="P139" s="220"/>
    </row>
  </sheetData>
  <mergeCells count="22">
    <mergeCell ref="A138:L138"/>
    <mergeCell ref="M138:P138"/>
    <mergeCell ref="A139:L139"/>
    <mergeCell ref="M139:P139"/>
    <mergeCell ref="A94:G94"/>
    <mergeCell ref="I94:M94"/>
    <mergeCell ref="M95:M96"/>
    <mergeCell ref="G122:J122"/>
    <mergeCell ref="A137:L137"/>
    <mergeCell ref="M137:P137"/>
    <mergeCell ref="M13:M14"/>
    <mergeCell ref="O54:O55"/>
    <mergeCell ref="A84:P84"/>
    <mergeCell ref="A85:P85"/>
    <mergeCell ref="A93:J93"/>
    <mergeCell ref="N93:P93"/>
    <mergeCell ref="A2:P2"/>
    <mergeCell ref="A3:P3"/>
    <mergeCell ref="A11:J11"/>
    <mergeCell ref="N11:P11"/>
    <mergeCell ref="A12:G12"/>
    <mergeCell ref="I12:M12"/>
  </mergeCells>
  <pageMargins left="0.7" right="0.7" top="0.75" bottom="0.75" header="0.3" footer="0.3"/>
  <pageSetup scale="48" orientation="portrait" horizontalDpi="0" verticalDpi="0" r:id="rId1"/>
  <rowBreaks count="1" manualBreakCount="1">
    <brk id="83" max="16383" man="1"/>
  </rowBreaks>
  <ignoredErrors>
    <ignoredError sqref="A12:P14 A15:P24 A48:P69 A25:N47 P25:P47 A71:P72 A70:N70 P70" numberStoredAsText="1"/>
    <ignoredError sqref="O25:O47 O70" numberStoredAsText="1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CE73D-2D21-4B74-A7D1-ED943BF725CB}">
  <dimension ref="A1:P145"/>
  <sheetViews>
    <sheetView zoomScaleNormal="100" workbookViewId="0">
      <selection activeCell="Q94" sqref="Q94"/>
    </sheetView>
  </sheetViews>
  <sheetFormatPr baseColWidth="10" defaultRowHeight="15" x14ac:dyDescent="0.25"/>
  <cols>
    <col min="1" max="2" width="6.140625" style="222" bestFit="1" customWidth="1"/>
    <col min="3" max="3" width="6" style="222" bestFit="1" customWidth="1"/>
    <col min="4" max="4" width="9.85546875" style="222" bestFit="1" customWidth="1"/>
    <col min="5" max="5" width="8.7109375" style="222" bestFit="1" customWidth="1"/>
    <col min="6" max="6" width="6.28515625" style="222" bestFit="1" customWidth="1"/>
    <col min="7" max="8" width="6.7109375" style="222" customWidth="1"/>
    <col min="9" max="9" width="7.5703125" style="222" customWidth="1"/>
    <col min="10" max="10" width="9" style="222" customWidth="1"/>
    <col min="11" max="11" width="7.7109375" style="222" bestFit="1" customWidth="1"/>
    <col min="12" max="12" width="4.42578125" style="222" bestFit="1" customWidth="1"/>
    <col min="13" max="13" width="30.7109375" style="222" customWidth="1"/>
    <col min="14" max="14" width="22" style="222" customWidth="1"/>
    <col min="15" max="15" width="20" style="222" bestFit="1" customWidth="1"/>
    <col min="16" max="16" width="6.42578125" style="222" customWidth="1"/>
  </cols>
  <sheetData>
    <row r="1" spans="1:16" ht="15.75" thickBot="1" x14ac:dyDescent="0.3"/>
    <row r="2" spans="1:16" x14ac:dyDescent="0.25">
      <c r="A2" s="223" t="s">
        <v>155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5"/>
    </row>
    <row r="3" spans="1:16" x14ac:dyDescent="0.25">
      <c r="A3" s="226" t="s">
        <v>54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8"/>
    </row>
    <row r="4" spans="1:16" ht="15.75" x14ac:dyDescent="0.3">
      <c r="A4" s="229"/>
      <c r="N4" s="230" t="s">
        <v>156</v>
      </c>
      <c r="O4" s="230"/>
      <c r="P4" s="231"/>
    </row>
    <row r="5" spans="1:16" x14ac:dyDescent="0.25">
      <c r="A5" s="229"/>
      <c r="P5" s="231"/>
    </row>
    <row r="6" spans="1:16" x14ac:dyDescent="0.25">
      <c r="A6" s="232" t="s">
        <v>56</v>
      </c>
      <c r="B6" s="233"/>
      <c r="C6" s="233"/>
      <c r="D6" s="233"/>
      <c r="E6" s="233"/>
      <c r="F6" s="233"/>
      <c r="G6" s="233"/>
      <c r="H6" s="233"/>
      <c r="I6" s="233"/>
      <c r="N6" s="92" t="s">
        <v>157</v>
      </c>
      <c r="P6" s="231"/>
    </row>
    <row r="7" spans="1:16" x14ac:dyDescent="0.25">
      <c r="A7" s="232" t="s">
        <v>57</v>
      </c>
      <c r="B7" s="233"/>
      <c r="C7" s="233"/>
      <c r="D7" s="233"/>
      <c r="E7" s="233"/>
      <c r="F7" s="233"/>
      <c r="G7" s="233"/>
      <c r="H7" s="233"/>
      <c r="I7" s="233"/>
      <c r="N7" s="92" t="s">
        <v>3</v>
      </c>
      <c r="P7" s="231"/>
    </row>
    <row r="8" spans="1:16" x14ac:dyDescent="0.25">
      <c r="A8" s="232" t="str">
        <f>[1]Hoja1!$B$8</f>
        <v>MES: JUNIO</v>
      </c>
      <c r="B8" s="233"/>
      <c r="C8" s="233"/>
      <c r="D8" s="233"/>
      <c r="E8" s="233"/>
      <c r="F8" s="233"/>
      <c r="G8" s="233"/>
      <c r="H8" s="233"/>
      <c r="I8" s="233"/>
      <c r="N8" s="92" t="s">
        <v>5</v>
      </c>
      <c r="P8" s="231"/>
    </row>
    <row r="9" spans="1:16" ht="15.75" thickBot="1" x14ac:dyDescent="0.3">
      <c r="A9" s="93" t="str">
        <f>[1]Hoja1!B9</f>
        <v>AÑO : 2026</v>
      </c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 t="s">
        <v>7</v>
      </c>
      <c r="O9" s="94"/>
      <c r="P9" s="95"/>
    </row>
    <row r="10" spans="1:16" ht="15.75" thickBot="1" x14ac:dyDescent="0.3"/>
    <row r="11" spans="1:16" x14ac:dyDescent="0.25">
      <c r="A11" s="234" t="s">
        <v>58</v>
      </c>
      <c r="B11" s="235"/>
      <c r="C11" s="235"/>
      <c r="D11" s="235"/>
      <c r="E11" s="235"/>
      <c r="F11" s="235"/>
      <c r="G11" s="235"/>
      <c r="H11" s="235"/>
      <c r="I11" s="235"/>
      <c r="J11" s="235"/>
      <c r="K11" s="235"/>
      <c r="L11" s="236"/>
      <c r="M11" s="236"/>
      <c r="N11" s="237" t="s">
        <v>59</v>
      </c>
      <c r="O11" s="235"/>
      <c r="P11" s="238"/>
    </row>
    <row r="12" spans="1:16" x14ac:dyDescent="0.25">
      <c r="A12" s="239" t="s">
        <v>13</v>
      </c>
      <c r="B12" s="240"/>
      <c r="C12" s="240"/>
      <c r="D12" s="240"/>
      <c r="E12" s="240"/>
      <c r="F12" s="240"/>
      <c r="G12" s="241"/>
      <c r="H12" s="242"/>
      <c r="I12" s="243" t="s">
        <v>60</v>
      </c>
      <c r="J12" s="244"/>
      <c r="K12" s="244"/>
      <c r="L12" s="244"/>
      <c r="M12" s="245"/>
      <c r="N12" s="246" t="s">
        <v>61</v>
      </c>
      <c r="O12" s="247" t="s">
        <v>62</v>
      </c>
      <c r="P12" s="248" t="s">
        <v>63</v>
      </c>
    </row>
    <row r="13" spans="1:16" x14ac:dyDescent="0.25">
      <c r="A13" s="186"/>
      <c r="B13" s="111" t="s">
        <v>64</v>
      </c>
      <c r="C13" s="187"/>
      <c r="D13" s="111"/>
      <c r="E13" s="187"/>
      <c r="F13" s="111"/>
      <c r="G13" s="187"/>
      <c r="H13" s="187"/>
      <c r="I13" s="111"/>
      <c r="J13" s="111"/>
      <c r="K13" s="111"/>
      <c r="L13" s="111"/>
      <c r="M13" s="249"/>
      <c r="N13" s="250"/>
      <c r="O13" s="251"/>
      <c r="P13" s="252"/>
    </row>
    <row r="14" spans="1:16" ht="15.75" thickBot="1" x14ac:dyDescent="0.3">
      <c r="A14" s="119" t="s">
        <v>65</v>
      </c>
      <c r="B14" s="120" t="s">
        <v>65</v>
      </c>
      <c r="C14" s="121" t="s">
        <v>66</v>
      </c>
      <c r="D14" s="120" t="s">
        <v>67</v>
      </c>
      <c r="E14" s="121" t="s">
        <v>68</v>
      </c>
      <c r="F14" s="120" t="s">
        <v>69</v>
      </c>
      <c r="G14" s="121" t="s">
        <v>139</v>
      </c>
      <c r="H14" s="122" t="s">
        <v>71</v>
      </c>
      <c r="I14" s="120" t="s">
        <v>72</v>
      </c>
      <c r="J14" s="120" t="s">
        <v>73</v>
      </c>
      <c r="K14" s="120" t="s">
        <v>158</v>
      </c>
      <c r="L14" s="120" t="s">
        <v>75</v>
      </c>
      <c r="M14" s="253"/>
      <c r="N14" s="254" t="s">
        <v>20</v>
      </c>
      <c r="O14" s="254" t="s">
        <v>21</v>
      </c>
      <c r="P14" s="255" t="s">
        <v>22</v>
      </c>
    </row>
    <row r="15" spans="1:16" x14ac:dyDescent="0.25">
      <c r="A15" s="256" t="s">
        <v>26</v>
      </c>
      <c r="B15" s="257" t="s">
        <v>77</v>
      </c>
      <c r="C15" s="258"/>
      <c r="D15" s="259" t="s">
        <v>32</v>
      </c>
      <c r="E15" s="258"/>
      <c r="F15" s="260" t="s">
        <v>78</v>
      </c>
      <c r="G15" s="258"/>
      <c r="H15" s="132">
        <v>2</v>
      </c>
      <c r="I15" s="133">
        <v>1</v>
      </c>
      <c r="J15" s="258"/>
      <c r="K15" s="261"/>
      <c r="L15" s="258"/>
      <c r="M15" s="262" t="s">
        <v>79</v>
      </c>
      <c r="N15" s="263"/>
      <c r="O15" s="264">
        <f>ROUND(O16+O33+O30+O26,0)</f>
        <v>17806535</v>
      </c>
      <c r="P15" s="265"/>
    </row>
    <row r="16" spans="1:16" x14ac:dyDescent="0.25">
      <c r="A16" s="266"/>
      <c r="B16" s="267"/>
      <c r="C16" s="268"/>
      <c r="D16" s="55"/>
      <c r="E16" s="268"/>
      <c r="G16" s="268"/>
      <c r="H16" s="145">
        <v>2</v>
      </c>
      <c r="I16" s="146">
        <v>1</v>
      </c>
      <c r="J16" s="147">
        <v>1</v>
      </c>
      <c r="K16" s="262"/>
      <c r="L16" s="263"/>
      <c r="M16" s="262" t="s">
        <v>80</v>
      </c>
      <c r="N16" s="263"/>
      <c r="O16" s="269">
        <f>ROUND(O17+O20+O23+O24,0)</f>
        <v>16041178</v>
      </c>
      <c r="P16" s="270">
        <f>+P18+P19</f>
        <v>0</v>
      </c>
    </row>
    <row r="17" spans="1:16" x14ac:dyDescent="0.25">
      <c r="A17" s="266"/>
      <c r="B17" s="267"/>
      <c r="C17" s="268"/>
      <c r="D17" s="55"/>
      <c r="E17" s="268"/>
      <c r="G17" s="268"/>
      <c r="H17" s="145">
        <v>2</v>
      </c>
      <c r="I17" s="146">
        <v>1</v>
      </c>
      <c r="J17" s="147">
        <v>1</v>
      </c>
      <c r="K17" s="145">
        <v>1</v>
      </c>
      <c r="L17" s="145"/>
      <c r="M17" s="262" t="s">
        <v>159</v>
      </c>
      <c r="N17" s="263"/>
      <c r="O17" s="271">
        <f>ROUND(O18+O19,0)</f>
        <v>11372440</v>
      </c>
      <c r="P17" s="270"/>
    </row>
    <row r="18" spans="1:16" x14ac:dyDescent="0.25">
      <c r="A18" s="266"/>
      <c r="B18" s="267"/>
      <c r="C18" s="268"/>
      <c r="D18" s="55"/>
      <c r="E18" s="268"/>
      <c r="G18" s="272" t="s">
        <v>25</v>
      </c>
      <c r="H18" s="150" t="s">
        <v>53</v>
      </c>
      <c r="I18" s="146">
        <v>1</v>
      </c>
      <c r="J18" s="147">
        <v>1</v>
      </c>
      <c r="K18" s="145">
        <v>1</v>
      </c>
      <c r="L18" s="150" t="s">
        <v>26</v>
      </c>
      <c r="M18" s="273" t="s">
        <v>82</v>
      </c>
      <c r="N18" s="268"/>
      <c r="O18" s="274">
        <f>ROUND([1]Hoja1!I19*0.15,0)</f>
        <v>2884641</v>
      </c>
      <c r="P18" s="275"/>
    </row>
    <row r="19" spans="1:16" x14ac:dyDescent="0.25">
      <c r="A19" s="266"/>
      <c r="B19" s="267"/>
      <c r="C19" s="268"/>
      <c r="D19" s="55"/>
      <c r="E19" s="268"/>
      <c r="G19" s="268">
        <v>9998</v>
      </c>
      <c r="H19" s="150" t="s">
        <v>53</v>
      </c>
      <c r="I19" s="146">
        <v>1</v>
      </c>
      <c r="J19" s="147">
        <v>1</v>
      </c>
      <c r="K19" s="145">
        <v>1</v>
      </c>
      <c r="L19" s="150" t="s">
        <v>26</v>
      </c>
      <c r="M19" s="273" t="s">
        <v>82</v>
      </c>
      <c r="N19" s="268"/>
      <c r="O19" s="276">
        <f>ROUND([1]Calculo!$G$52-O18,0)</f>
        <v>8487799</v>
      </c>
      <c r="P19" s="275"/>
    </row>
    <row r="20" spans="1:16" x14ac:dyDescent="0.25">
      <c r="A20" s="266"/>
      <c r="B20" s="267"/>
      <c r="C20" s="268"/>
      <c r="D20" s="55"/>
      <c r="E20" s="268"/>
      <c r="G20" s="268">
        <v>9998</v>
      </c>
      <c r="H20" s="145">
        <v>2</v>
      </c>
      <c r="I20" s="154">
        <v>1</v>
      </c>
      <c r="J20" s="155">
        <v>1</v>
      </c>
      <c r="K20" s="135">
        <v>2</v>
      </c>
      <c r="L20" s="136"/>
      <c r="M20" s="273" t="s">
        <v>84</v>
      </c>
      <c r="N20" s="268"/>
      <c r="O20" s="269">
        <f>ROUND(O21+O22,0)</f>
        <v>467884</v>
      </c>
      <c r="P20" s="275"/>
    </row>
    <row r="21" spans="1:16" x14ac:dyDescent="0.25">
      <c r="A21" s="266"/>
      <c r="B21" s="267"/>
      <c r="C21" s="268"/>
      <c r="D21" s="55"/>
      <c r="E21" s="268"/>
      <c r="G21" s="268"/>
      <c r="H21" s="145">
        <v>2</v>
      </c>
      <c r="I21" s="154">
        <v>1</v>
      </c>
      <c r="J21" s="155">
        <v>1</v>
      </c>
      <c r="K21" s="135">
        <v>2</v>
      </c>
      <c r="L21" s="150" t="s">
        <v>29</v>
      </c>
      <c r="M21" s="205" t="s">
        <v>85</v>
      </c>
      <c r="N21" s="268"/>
      <c r="O21" s="276">
        <f>[1]Calculo!$G$55</f>
        <v>467884</v>
      </c>
      <c r="P21" s="275"/>
    </row>
    <row r="22" spans="1:16" hidden="1" x14ac:dyDescent="0.25">
      <c r="A22" s="266"/>
      <c r="B22" s="267"/>
      <c r="C22" s="268"/>
      <c r="D22" s="55"/>
      <c r="E22" s="268"/>
      <c r="G22" s="272" t="s">
        <v>25</v>
      </c>
      <c r="H22" s="145">
        <v>2</v>
      </c>
      <c r="I22" s="154">
        <v>1</v>
      </c>
      <c r="J22" s="155">
        <v>1</v>
      </c>
      <c r="K22" s="135">
        <v>2</v>
      </c>
      <c r="L22" s="150" t="s">
        <v>35</v>
      </c>
      <c r="M22" s="81" t="s">
        <v>86</v>
      </c>
      <c r="N22" s="268"/>
      <c r="O22" s="276">
        <f>[1]Calculo!G56</f>
        <v>0</v>
      </c>
      <c r="P22" s="275"/>
    </row>
    <row r="23" spans="1:16" x14ac:dyDescent="0.25">
      <c r="A23" s="266"/>
      <c r="B23" s="267"/>
      <c r="C23" s="268"/>
      <c r="D23" s="55"/>
      <c r="E23" s="268"/>
      <c r="G23" s="268">
        <v>9998</v>
      </c>
      <c r="H23" s="145">
        <v>2</v>
      </c>
      <c r="I23" s="146">
        <v>1</v>
      </c>
      <c r="J23" s="147">
        <v>1</v>
      </c>
      <c r="K23" s="135">
        <v>4</v>
      </c>
      <c r="L23" s="277"/>
      <c r="M23" s="273" t="s">
        <v>160</v>
      </c>
      <c r="N23" s="268"/>
      <c r="O23" s="276">
        <f>[1]Calculo!$G$61</f>
        <v>3413258</v>
      </c>
      <c r="P23" s="275"/>
    </row>
    <row r="24" spans="1:16" x14ac:dyDescent="0.25">
      <c r="A24" s="266"/>
      <c r="B24" s="267"/>
      <c r="C24" s="268"/>
      <c r="D24" s="55"/>
      <c r="E24" s="268"/>
      <c r="G24" s="268">
        <v>9998</v>
      </c>
      <c r="H24" s="145">
        <v>2</v>
      </c>
      <c r="I24" s="146">
        <v>1</v>
      </c>
      <c r="J24" s="147">
        <v>1</v>
      </c>
      <c r="K24" s="135">
        <v>5</v>
      </c>
      <c r="L24" s="150"/>
      <c r="M24" s="273" t="s">
        <v>88</v>
      </c>
      <c r="N24" s="268"/>
      <c r="O24" s="269">
        <f>+O25</f>
        <v>787596</v>
      </c>
      <c r="P24" s="275"/>
    </row>
    <row r="25" spans="1:16" x14ac:dyDescent="0.25">
      <c r="A25" s="266"/>
      <c r="B25" s="267"/>
      <c r="C25" s="268"/>
      <c r="D25" s="55"/>
      <c r="E25" s="268"/>
      <c r="G25" s="268"/>
      <c r="H25" s="145">
        <v>2</v>
      </c>
      <c r="I25" s="146">
        <v>1</v>
      </c>
      <c r="J25" s="147">
        <v>1</v>
      </c>
      <c r="K25" s="145">
        <v>5</v>
      </c>
      <c r="L25" s="150" t="s">
        <v>26</v>
      </c>
      <c r="M25" s="222" t="s">
        <v>88</v>
      </c>
      <c r="N25" s="268"/>
      <c r="O25" s="276">
        <f>[1]Calculo!$G$64</f>
        <v>787596</v>
      </c>
      <c r="P25" s="275"/>
    </row>
    <row r="26" spans="1:16" x14ac:dyDescent="0.25">
      <c r="A26" s="266"/>
      <c r="B26" s="267"/>
      <c r="C26" s="268"/>
      <c r="D26" s="55"/>
      <c r="E26" s="268"/>
      <c r="G26" s="268">
        <v>9998</v>
      </c>
      <c r="H26" s="145">
        <v>2</v>
      </c>
      <c r="I26" s="154">
        <v>1</v>
      </c>
      <c r="J26" s="155">
        <v>2</v>
      </c>
      <c r="K26" s="135"/>
      <c r="L26" s="136"/>
      <c r="M26" s="92" t="s">
        <v>89</v>
      </c>
      <c r="N26" s="268"/>
      <c r="O26" s="269">
        <f>+O27</f>
        <v>621855</v>
      </c>
      <c r="P26" s="275"/>
    </row>
    <row r="27" spans="1:16" x14ac:dyDescent="0.25">
      <c r="A27" s="266"/>
      <c r="B27" s="267"/>
      <c r="C27" s="268"/>
      <c r="D27" s="55"/>
      <c r="E27" s="268"/>
      <c r="G27" s="268"/>
      <c r="H27" s="145">
        <v>2</v>
      </c>
      <c r="I27" s="146">
        <v>2</v>
      </c>
      <c r="J27" s="147">
        <v>2</v>
      </c>
      <c r="K27" s="135">
        <v>2</v>
      </c>
      <c r="L27" s="150"/>
      <c r="M27" s="222" t="s">
        <v>90</v>
      </c>
      <c r="N27" s="268"/>
      <c r="O27" s="269">
        <f>+O29</f>
        <v>621855</v>
      </c>
      <c r="P27" s="275"/>
    </row>
    <row r="28" spans="1:16" hidden="1" x14ac:dyDescent="0.25">
      <c r="A28" s="266"/>
      <c r="B28" s="267"/>
      <c r="C28" s="268"/>
      <c r="D28" s="55"/>
      <c r="E28" s="268"/>
      <c r="G28" s="268"/>
      <c r="H28" s="145">
        <v>2</v>
      </c>
      <c r="I28" s="146">
        <v>1</v>
      </c>
      <c r="J28" s="147">
        <v>2</v>
      </c>
      <c r="K28" s="145">
        <v>2</v>
      </c>
      <c r="L28" s="150" t="s">
        <v>32</v>
      </c>
      <c r="M28" s="222" t="s">
        <v>161</v>
      </c>
      <c r="N28" s="268"/>
      <c r="O28" s="276">
        <f>[1]Calculo!G72</f>
        <v>0</v>
      </c>
      <c r="P28" s="275"/>
    </row>
    <row r="29" spans="1:16" x14ac:dyDescent="0.25">
      <c r="A29" s="266"/>
      <c r="B29" s="267"/>
      <c r="C29" s="268"/>
      <c r="D29" s="55"/>
      <c r="E29" s="268"/>
      <c r="G29" s="268"/>
      <c r="H29" s="145">
        <v>2</v>
      </c>
      <c r="I29" s="146">
        <v>1</v>
      </c>
      <c r="J29" s="147">
        <v>2</v>
      </c>
      <c r="K29" s="145">
        <v>2</v>
      </c>
      <c r="L29" s="150" t="s">
        <v>92</v>
      </c>
      <c r="M29" s="222" t="s">
        <v>93</v>
      </c>
      <c r="N29" s="268"/>
      <c r="O29" s="276">
        <f>[1]Calculo!$G$73</f>
        <v>621855</v>
      </c>
      <c r="P29" s="275"/>
    </row>
    <row r="30" spans="1:16" x14ac:dyDescent="0.25">
      <c r="A30" s="266"/>
      <c r="B30" s="267"/>
      <c r="C30" s="268"/>
      <c r="D30" s="55"/>
      <c r="E30" s="268"/>
      <c r="G30" s="268">
        <v>9998</v>
      </c>
      <c r="H30" s="145">
        <v>2</v>
      </c>
      <c r="I30" s="154">
        <v>1</v>
      </c>
      <c r="J30" s="155">
        <v>4</v>
      </c>
      <c r="K30" s="145"/>
      <c r="L30" s="150"/>
      <c r="M30" s="262" t="s">
        <v>162</v>
      </c>
      <c r="N30" s="268"/>
      <c r="O30" s="269">
        <f>+O31</f>
        <v>336670</v>
      </c>
      <c r="P30" s="275"/>
    </row>
    <row r="31" spans="1:16" x14ac:dyDescent="0.25">
      <c r="A31" s="266"/>
      <c r="B31" s="267"/>
      <c r="C31" s="268"/>
      <c r="D31" s="55"/>
      <c r="E31" s="268"/>
      <c r="G31" s="268"/>
      <c r="H31" s="145">
        <v>2</v>
      </c>
      <c r="I31" s="146">
        <v>1</v>
      </c>
      <c r="J31" s="147">
        <v>4</v>
      </c>
      <c r="K31" s="145">
        <v>2</v>
      </c>
      <c r="L31" s="150"/>
      <c r="M31" s="268" t="s">
        <v>95</v>
      </c>
      <c r="N31" s="268"/>
      <c r="O31" s="276">
        <f>+O32</f>
        <v>336670</v>
      </c>
      <c r="P31" s="275"/>
    </row>
    <row r="32" spans="1:16" x14ac:dyDescent="0.25">
      <c r="A32" s="266"/>
      <c r="B32" s="267"/>
      <c r="C32" s="268"/>
      <c r="D32" s="55"/>
      <c r="E32" s="268"/>
      <c r="G32" s="268"/>
      <c r="H32" s="145">
        <v>2</v>
      </c>
      <c r="I32" s="146">
        <v>1</v>
      </c>
      <c r="J32" s="147">
        <v>4</v>
      </c>
      <c r="K32" s="145">
        <v>2</v>
      </c>
      <c r="L32" s="150" t="s">
        <v>35</v>
      </c>
      <c r="M32" s="268" t="s">
        <v>96</v>
      </c>
      <c r="N32" s="268"/>
      <c r="O32" s="276">
        <f>[1]Calculo!$G$77</f>
        <v>336670</v>
      </c>
      <c r="P32" s="275"/>
    </row>
    <row r="33" spans="1:16" x14ac:dyDescent="0.25">
      <c r="A33" s="266"/>
      <c r="B33" s="267"/>
      <c r="C33" s="268"/>
      <c r="D33" s="55"/>
      <c r="E33" s="268"/>
      <c r="G33" s="268">
        <v>9998</v>
      </c>
      <c r="H33" s="145">
        <v>2</v>
      </c>
      <c r="I33" s="154">
        <v>1</v>
      </c>
      <c r="J33" s="155">
        <v>5</v>
      </c>
      <c r="K33" s="145"/>
      <c r="L33" s="278"/>
      <c r="M33" s="263" t="s">
        <v>97</v>
      </c>
      <c r="N33" s="263"/>
      <c r="O33" s="269">
        <f>ROUND(O34,0)</f>
        <v>806832</v>
      </c>
      <c r="P33" s="270">
        <f>+P34</f>
        <v>0</v>
      </c>
    </row>
    <row r="34" spans="1:16" x14ac:dyDescent="0.25">
      <c r="A34" s="266"/>
      <c r="B34" s="267"/>
      <c r="C34" s="268"/>
      <c r="D34" s="55"/>
      <c r="E34" s="268"/>
      <c r="G34" s="268"/>
      <c r="H34" s="145">
        <v>2</v>
      </c>
      <c r="I34" s="146">
        <v>5</v>
      </c>
      <c r="J34" s="147">
        <v>5</v>
      </c>
      <c r="K34" s="145">
        <v>2</v>
      </c>
      <c r="L34" s="279"/>
      <c r="M34" s="268" t="s">
        <v>98</v>
      </c>
      <c r="N34" s="268"/>
      <c r="O34" s="276">
        <f>[1]Calculo!$G$85</f>
        <v>806832</v>
      </c>
      <c r="P34" s="275"/>
    </row>
    <row r="35" spans="1:16" x14ac:dyDescent="0.25">
      <c r="A35" s="266"/>
      <c r="B35" s="267"/>
      <c r="C35" s="268"/>
      <c r="D35" s="55"/>
      <c r="E35" s="268"/>
      <c r="G35" s="268">
        <v>9998</v>
      </c>
      <c r="H35" s="145">
        <v>2</v>
      </c>
      <c r="I35" s="154">
        <v>2</v>
      </c>
      <c r="J35" s="155"/>
      <c r="K35" s="135"/>
      <c r="L35" s="278"/>
      <c r="M35" s="263" t="s">
        <v>163</v>
      </c>
      <c r="N35" s="263"/>
      <c r="O35" s="269">
        <f>+O36+O42+O44+O46+O48+O51+O54+O61</f>
        <v>7272789</v>
      </c>
      <c r="P35" s="270"/>
    </row>
    <row r="36" spans="1:16" x14ac:dyDescent="0.25">
      <c r="A36" s="266"/>
      <c r="B36" s="267"/>
      <c r="C36" s="268"/>
      <c r="D36" s="55"/>
      <c r="E36" s="268"/>
      <c r="G36" s="268"/>
      <c r="H36" s="145">
        <v>2</v>
      </c>
      <c r="I36" s="154">
        <v>2</v>
      </c>
      <c r="J36" s="155">
        <v>1</v>
      </c>
      <c r="K36" s="135"/>
      <c r="L36" s="278"/>
      <c r="M36" s="263" t="s">
        <v>164</v>
      </c>
      <c r="N36" s="263"/>
      <c r="O36" s="269">
        <f>+O37+O39+O40+O41</f>
        <v>711912</v>
      </c>
      <c r="P36" s="270">
        <f>+P37</f>
        <v>0</v>
      </c>
    </row>
    <row r="37" spans="1:16" x14ac:dyDescent="0.25">
      <c r="A37" s="266"/>
      <c r="B37" s="267"/>
      <c r="C37" s="268"/>
      <c r="D37" s="55"/>
      <c r="E37" s="268"/>
      <c r="G37" s="268"/>
      <c r="H37" s="145">
        <v>2</v>
      </c>
      <c r="I37" s="146">
        <v>2</v>
      </c>
      <c r="J37" s="147">
        <v>1</v>
      </c>
      <c r="K37" s="145">
        <v>3</v>
      </c>
      <c r="L37" s="279"/>
      <c r="M37" s="268" t="s">
        <v>165</v>
      </c>
      <c r="N37" s="268"/>
      <c r="O37" s="276">
        <f>[1]Calculo!$G$92</f>
        <v>290664</v>
      </c>
      <c r="P37" s="275"/>
    </row>
    <row r="38" spans="1:16" x14ac:dyDescent="0.25">
      <c r="A38" s="266"/>
      <c r="B38" s="267"/>
      <c r="C38" s="268"/>
      <c r="D38" s="55"/>
      <c r="E38" s="268"/>
      <c r="G38" s="268"/>
      <c r="H38" s="145">
        <v>2</v>
      </c>
      <c r="I38" s="146">
        <v>2</v>
      </c>
      <c r="J38" s="147">
        <v>1</v>
      </c>
      <c r="K38" s="135">
        <v>6</v>
      </c>
      <c r="L38" s="279"/>
      <c r="M38" s="268" t="s">
        <v>103</v>
      </c>
      <c r="N38" s="268"/>
      <c r="O38" s="269">
        <f>+O39</f>
        <v>387095</v>
      </c>
      <c r="P38" s="275"/>
    </row>
    <row r="39" spans="1:16" x14ac:dyDescent="0.25">
      <c r="A39" s="266"/>
      <c r="B39" s="267"/>
      <c r="C39" s="268"/>
      <c r="D39" s="55"/>
      <c r="E39" s="268"/>
      <c r="G39" s="268"/>
      <c r="H39" s="145">
        <v>2</v>
      </c>
      <c r="I39" s="146">
        <v>2</v>
      </c>
      <c r="J39" s="147">
        <v>1</v>
      </c>
      <c r="K39" s="135">
        <v>6</v>
      </c>
      <c r="L39" s="279" t="s">
        <v>26</v>
      </c>
      <c r="M39" s="268" t="s">
        <v>166</v>
      </c>
      <c r="N39" s="268"/>
      <c r="O39" s="276">
        <f>[1]Calculo!$G$96</f>
        <v>387095</v>
      </c>
      <c r="P39" s="275"/>
    </row>
    <row r="40" spans="1:16" x14ac:dyDescent="0.25">
      <c r="A40" s="266"/>
      <c r="B40" s="267"/>
      <c r="C40" s="268"/>
      <c r="D40" s="55"/>
      <c r="E40" s="268"/>
      <c r="G40" s="268"/>
      <c r="H40" s="145">
        <v>2</v>
      </c>
      <c r="I40" s="146">
        <v>2</v>
      </c>
      <c r="J40" s="147">
        <v>1</v>
      </c>
      <c r="K40" s="145">
        <v>7</v>
      </c>
      <c r="L40" s="279"/>
      <c r="M40" s="268" t="s">
        <v>104</v>
      </c>
      <c r="N40" s="268"/>
      <c r="O40" s="276">
        <f>[1]Calculo!$G$97</f>
        <v>24988</v>
      </c>
      <c r="P40" s="275"/>
    </row>
    <row r="41" spans="1:16" x14ac:dyDescent="0.25">
      <c r="A41" s="266"/>
      <c r="B41" s="267"/>
      <c r="C41" s="268"/>
      <c r="D41" s="55"/>
      <c r="E41" s="268"/>
      <c r="G41" s="268"/>
      <c r="H41" s="145">
        <v>2</v>
      </c>
      <c r="I41" s="146">
        <v>2</v>
      </c>
      <c r="J41" s="147">
        <v>1</v>
      </c>
      <c r="K41" s="145">
        <v>8</v>
      </c>
      <c r="L41" s="279"/>
      <c r="M41" s="268" t="s">
        <v>167</v>
      </c>
      <c r="N41" s="268"/>
      <c r="O41" s="276">
        <f>[1]Calculo!$G$98</f>
        <v>9165</v>
      </c>
      <c r="P41" s="275"/>
    </row>
    <row r="42" spans="1:16" x14ac:dyDescent="0.25">
      <c r="A42" s="266"/>
      <c r="B42" s="267"/>
      <c r="C42" s="268"/>
      <c r="D42" s="55"/>
      <c r="E42" s="268"/>
      <c r="G42" s="268"/>
      <c r="H42" s="145">
        <v>2</v>
      </c>
      <c r="I42" s="154">
        <v>2</v>
      </c>
      <c r="J42" s="155">
        <v>2</v>
      </c>
      <c r="K42" s="135"/>
      <c r="L42" s="278"/>
      <c r="M42" s="263" t="s">
        <v>168</v>
      </c>
      <c r="N42" s="263"/>
      <c r="O42" s="269">
        <f>+O43</f>
        <v>2037876</v>
      </c>
      <c r="P42" s="270">
        <f>+P43</f>
        <v>0</v>
      </c>
    </row>
    <row r="43" spans="1:16" x14ac:dyDescent="0.25">
      <c r="A43" s="266"/>
      <c r="B43" s="267"/>
      <c r="C43" s="268"/>
      <c r="D43" s="55"/>
      <c r="E43" s="268"/>
      <c r="G43" s="268"/>
      <c r="H43" s="145">
        <v>2</v>
      </c>
      <c r="I43" s="146">
        <v>2</v>
      </c>
      <c r="J43" s="147">
        <v>2</v>
      </c>
      <c r="K43" s="145">
        <v>1</v>
      </c>
      <c r="L43" s="279"/>
      <c r="M43" s="268" t="s">
        <v>107</v>
      </c>
      <c r="N43" s="268"/>
      <c r="O43" s="276">
        <f>[1]Calculo!$G$101</f>
        <v>2037876</v>
      </c>
      <c r="P43" s="275"/>
    </row>
    <row r="44" spans="1:16" x14ac:dyDescent="0.25">
      <c r="A44" s="266"/>
      <c r="B44" s="267"/>
      <c r="C44" s="268"/>
      <c r="D44" s="55"/>
      <c r="E44" s="268"/>
      <c r="G44" s="268"/>
      <c r="H44" s="145">
        <v>2</v>
      </c>
      <c r="I44" s="154">
        <v>2</v>
      </c>
      <c r="J44" s="155">
        <v>3</v>
      </c>
      <c r="K44" s="135"/>
      <c r="L44" s="278"/>
      <c r="M44" s="263" t="s">
        <v>108</v>
      </c>
      <c r="N44" s="263"/>
      <c r="O44" s="269">
        <f>+O45</f>
        <v>433173</v>
      </c>
      <c r="P44" s="270">
        <f>+P45</f>
        <v>0</v>
      </c>
    </row>
    <row r="45" spans="1:16" x14ac:dyDescent="0.25">
      <c r="A45" s="266"/>
      <c r="B45" s="267"/>
      <c r="C45" s="268"/>
      <c r="D45" s="55"/>
      <c r="E45" s="268"/>
      <c r="G45" s="268"/>
      <c r="H45" s="145">
        <v>2</v>
      </c>
      <c r="I45" s="154">
        <v>2</v>
      </c>
      <c r="J45" s="155">
        <v>3</v>
      </c>
      <c r="K45" s="145">
        <v>1</v>
      </c>
      <c r="L45" s="279"/>
      <c r="M45" s="268" t="s">
        <v>169</v>
      </c>
      <c r="N45" s="268"/>
      <c r="O45" s="276">
        <f>[1]Calculo!$G$106</f>
        <v>433173</v>
      </c>
      <c r="P45" s="275"/>
    </row>
    <row r="46" spans="1:16" x14ac:dyDescent="0.25">
      <c r="A46" s="266"/>
      <c r="B46" s="267"/>
      <c r="C46" s="268"/>
      <c r="D46" s="55"/>
      <c r="E46" s="268"/>
      <c r="G46" s="268"/>
      <c r="H46" s="145">
        <v>2</v>
      </c>
      <c r="I46" s="154">
        <v>2</v>
      </c>
      <c r="J46" s="155">
        <v>4</v>
      </c>
      <c r="K46" s="135"/>
      <c r="L46" s="278"/>
      <c r="M46" s="263" t="s">
        <v>170</v>
      </c>
      <c r="N46" s="263"/>
      <c r="O46" s="269">
        <f>+O47</f>
        <v>38926</v>
      </c>
      <c r="P46" s="270">
        <f>+P47</f>
        <v>0</v>
      </c>
    </row>
    <row r="47" spans="1:16" x14ac:dyDescent="0.25">
      <c r="A47" s="266"/>
      <c r="B47" s="267"/>
      <c r="C47" s="268"/>
      <c r="D47" s="55"/>
      <c r="E47" s="268"/>
      <c r="G47" s="268"/>
      <c r="H47" s="145">
        <v>2</v>
      </c>
      <c r="I47" s="154">
        <v>2</v>
      </c>
      <c r="J47" s="155">
        <v>4</v>
      </c>
      <c r="K47" s="145">
        <v>1</v>
      </c>
      <c r="L47" s="279"/>
      <c r="M47" s="268" t="s">
        <v>111</v>
      </c>
      <c r="N47" s="268"/>
      <c r="O47" s="276">
        <f>[1]Calculo!$G$110</f>
        <v>38926</v>
      </c>
      <c r="P47" s="275"/>
    </row>
    <row r="48" spans="1:16" x14ac:dyDescent="0.25">
      <c r="A48" s="266"/>
      <c r="B48" s="267"/>
      <c r="C48" s="268"/>
      <c r="D48" s="55"/>
      <c r="E48" s="268"/>
      <c r="G48" s="268"/>
      <c r="H48" s="145">
        <v>2</v>
      </c>
      <c r="I48" s="154">
        <v>2</v>
      </c>
      <c r="J48" s="155">
        <v>5</v>
      </c>
      <c r="K48" s="135"/>
      <c r="L48" s="280"/>
      <c r="M48" s="137" t="s">
        <v>112</v>
      </c>
      <c r="N48" s="138"/>
      <c r="O48" s="269">
        <f>+O50</f>
        <v>75450</v>
      </c>
      <c r="P48" s="270">
        <f>+P49</f>
        <v>0</v>
      </c>
    </row>
    <row r="49" spans="1:16" hidden="1" x14ac:dyDescent="0.25">
      <c r="A49" s="266"/>
      <c r="B49" s="267"/>
      <c r="C49" s="268"/>
      <c r="D49" s="55"/>
      <c r="E49" s="268"/>
      <c r="G49" s="268"/>
      <c r="H49" s="145">
        <v>2</v>
      </c>
      <c r="I49" s="154">
        <v>2</v>
      </c>
      <c r="J49" s="155">
        <v>5</v>
      </c>
      <c r="K49" s="145">
        <v>1</v>
      </c>
      <c r="L49" s="281"/>
      <c r="M49" s="81" t="s">
        <v>113</v>
      </c>
      <c r="N49" s="151"/>
      <c r="O49" s="276">
        <f>[1]Calculo!G117</f>
        <v>0</v>
      </c>
      <c r="P49" s="275"/>
    </row>
    <row r="50" spans="1:16" x14ac:dyDescent="0.25">
      <c r="A50" s="266"/>
      <c r="B50" s="267"/>
      <c r="C50" s="268"/>
      <c r="D50" s="55"/>
      <c r="E50" s="268"/>
      <c r="G50" s="268"/>
      <c r="H50" s="145">
        <v>2</v>
      </c>
      <c r="I50" s="154">
        <v>2</v>
      </c>
      <c r="J50" s="155">
        <v>5</v>
      </c>
      <c r="K50" s="145">
        <v>4</v>
      </c>
      <c r="L50" s="277"/>
      <c r="M50" s="222" t="s">
        <v>114</v>
      </c>
      <c r="N50" s="151"/>
      <c r="O50" s="276">
        <f>[1]Calculo!$G$121</f>
        <v>75450</v>
      </c>
      <c r="P50" s="270">
        <f>+P52+P53</f>
        <v>0</v>
      </c>
    </row>
    <row r="51" spans="1:16" x14ac:dyDescent="0.25">
      <c r="A51" s="266"/>
      <c r="B51" s="267"/>
      <c r="C51" s="268"/>
      <c r="D51" s="55"/>
      <c r="E51" s="268"/>
      <c r="G51" s="268"/>
      <c r="H51" s="145">
        <v>2</v>
      </c>
      <c r="I51" s="154">
        <v>2</v>
      </c>
      <c r="J51" s="155">
        <v>6</v>
      </c>
      <c r="K51" s="135"/>
      <c r="L51" s="279"/>
      <c r="M51" s="92" t="s">
        <v>171</v>
      </c>
      <c r="N51" s="151"/>
      <c r="O51" s="269">
        <f>+O52+O53</f>
        <v>2092108</v>
      </c>
      <c r="P51" s="270"/>
    </row>
    <row r="52" spans="1:16" x14ac:dyDescent="0.25">
      <c r="A52" s="266"/>
      <c r="B52" s="267"/>
      <c r="C52" s="268"/>
      <c r="D52" s="55"/>
      <c r="E52" s="268"/>
      <c r="G52" s="268"/>
      <c r="H52" s="145">
        <v>2</v>
      </c>
      <c r="I52" s="154">
        <v>2</v>
      </c>
      <c r="J52" s="155">
        <v>6</v>
      </c>
      <c r="K52" s="145">
        <v>2</v>
      </c>
      <c r="L52" s="279"/>
      <c r="M52" s="268" t="s">
        <v>172</v>
      </c>
      <c r="N52" s="268"/>
      <c r="O52" s="276">
        <f>[1]Calculo!$G$129</f>
        <v>110268</v>
      </c>
      <c r="P52" s="275"/>
    </row>
    <row r="53" spans="1:16" x14ac:dyDescent="0.25">
      <c r="A53" s="266"/>
      <c r="B53" s="267"/>
      <c r="C53" s="268"/>
      <c r="D53" s="55"/>
      <c r="E53" s="268"/>
      <c r="G53" s="268"/>
      <c r="H53" s="145">
        <v>2</v>
      </c>
      <c r="I53" s="154">
        <v>2</v>
      </c>
      <c r="J53" s="155">
        <v>6</v>
      </c>
      <c r="K53" s="145">
        <v>3</v>
      </c>
      <c r="L53" s="279"/>
      <c r="M53" s="268" t="s">
        <v>173</v>
      </c>
      <c r="N53" s="268"/>
      <c r="O53" s="276">
        <f>[1]Calculo!$G$135</f>
        <v>1981840</v>
      </c>
      <c r="P53" s="275"/>
    </row>
    <row r="54" spans="1:16" ht="26.25" x14ac:dyDescent="0.25">
      <c r="A54" s="266"/>
      <c r="B54" s="267"/>
      <c r="C54" s="268"/>
      <c r="D54" s="55"/>
      <c r="E54" s="268"/>
      <c r="G54" s="268"/>
      <c r="H54" s="145">
        <v>2</v>
      </c>
      <c r="I54" s="154">
        <v>2</v>
      </c>
      <c r="J54" s="155">
        <v>7</v>
      </c>
      <c r="K54" s="262"/>
      <c r="L54" s="278"/>
      <c r="M54" s="282" t="s">
        <v>174</v>
      </c>
      <c r="N54" s="263"/>
      <c r="O54" s="269">
        <f>+O55+O57</f>
        <v>238417</v>
      </c>
      <c r="P54" s="270">
        <f>+P55+P57</f>
        <v>0</v>
      </c>
    </row>
    <row r="55" spans="1:16" x14ac:dyDescent="0.25">
      <c r="A55" s="283"/>
      <c r="B55" s="284"/>
      <c r="C55" s="285"/>
      <c r="D55" s="286"/>
      <c r="E55" s="285"/>
      <c r="F55" s="287"/>
      <c r="G55" s="285"/>
      <c r="H55" s="145">
        <v>2</v>
      </c>
      <c r="I55" s="154">
        <v>2</v>
      </c>
      <c r="J55" s="155">
        <v>7</v>
      </c>
      <c r="K55" s="135">
        <v>1</v>
      </c>
      <c r="L55" s="288"/>
      <c r="M55" s="285" t="s">
        <v>175</v>
      </c>
      <c r="N55" s="285"/>
      <c r="O55" s="289">
        <f>+O56</f>
        <v>84041</v>
      </c>
      <c r="P55" s="290"/>
    </row>
    <row r="56" spans="1:16" x14ac:dyDescent="0.25">
      <c r="A56" s="266"/>
      <c r="B56" s="267"/>
      <c r="C56" s="268"/>
      <c r="D56" s="55"/>
      <c r="E56" s="268"/>
      <c r="G56" s="268"/>
      <c r="H56" s="145">
        <v>2</v>
      </c>
      <c r="I56" s="154">
        <v>2</v>
      </c>
      <c r="J56" s="155">
        <v>7</v>
      </c>
      <c r="K56" s="135">
        <v>1</v>
      </c>
      <c r="L56" s="150" t="s">
        <v>32</v>
      </c>
      <c r="M56" s="268" t="s">
        <v>176</v>
      </c>
      <c r="N56" s="268"/>
      <c r="O56" s="276">
        <f>[1]Calculo!$G$142</f>
        <v>84041</v>
      </c>
      <c r="P56" s="275"/>
    </row>
    <row r="57" spans="1:16" x14ac:dyDescent="0.25">
      <c r="A57" s="266"/>
      <c r="B57" s="267"/>
      <c r="C57" s="268"/>
      <c r="D57" s="55"/>
      <c r="E57" s="268"/>
      <c r="G57" s="268"/>
      <c r="H57" s="145">
        <v>2</v>
      </c>
      <c r="I57" s="146">
        <v>2</v>
      </c>
      <c r="J57" s="147">
        <v>7</v>
      </c>
      <c r="K57" s="135">
        <v>2</v>
      </c>
      <c r="L57" s="150"/>
      <c r="M57" s="268" t="s">
        <v>122</v>
      </c>
      <c r="N57" s="268"/>
      <c r="O57" s="269">
        <f>+O58+O59+O60</f>
        <v>154376</v>
      </c>
      <c r="P57" s="275"/>
    </row>
    <row r="58" spans="1:16" x14ac:dyDescent="0.25">
      <c r="A58" s="266"/>
      <c r="B58" s="267"/>
      <c r="C58" s="268"/>
      <c r="D58" s="55"/>
      <c r="E58" s="268"/>
      <c r="G58" s="268"/>
      <c r="H58" s="145">
        <v>2</v>
      </c>
      <c r="I58" s="146">
        <v>2</v>
      </c>
      <c r="J58" s="147">
        <v>7</v>
      </c>
      <c r="K58" s="135">
        <v>2</v>
      </c>
      <c r="L58" s="150" t="s">
        <v>26</v>
      </c>
      <c r="M58" s="268" t="s">
        <v>177</v>
      </c>
      <c r="N58" s="268"/>
      <c r="O58" s="276">
        <f>[1]Calculo!$G$148+[1]Calculo!$G$149</f>
        <v>129237</v>
      </c>
      <c r="P58" s="275"/>
    </row>
    <row r="59" spans="1:16" x14ac:dyDescent="0.25">
      <c r="A59" s="266"/>
      <c r="B59" s="267"/>
      <c r="C59" s="268"/>
      <c r="D59" s="55"/>
      <c r="E59" s="268"/>
      <c r="G59" s="268"/>
      <c r="H59" s="145">
        <v>2</v>
      </c>
      <c r="I59" s="146">
        <v>2</v>
      </c>
      <c r="J59" s="147">
        <v>7</v>
      </c>
      <c r="K59" s="135">
        <v>2</v>
      </c>
      <c r="L59" s="150" t="s">
        <v>124</v>
      </c>
      <c r="M59" s="268" t="s">
        <v>178</v>
      </c>
      <c r="N59" s="268"/>
      <c r="O59" s="276">
        <f>[1]Calculo!$G$150+[1]Calculo!$G$151+[1]Calculo!$G$152</f>
        <v>24689</v>
      </c>
      <c r="P59" s="275"/>
    </row>
    <row r="60" spans="1:16" x14ac:dyDescent="0.25">
      <c r="A60" s="266"/>
      <c r="B60" s="267"/>
      <c r="C60" s="268"/>
      <c r="D60" s="55"/>
      <c r="E60" s="268"/>
      <c r="G60" s="268"/>
      <c r="H60" s="145">
        <v>2</v>
      </c>
      <c r="I60" s="146">
        <v>2</v>
      </c>
      <c r="J60" s="147">
        <v>7</v>
      </c>
      <c r="K60" s="145">
        <v>3</v>
      </c>
      <c r="L60" s="279"/>
      <c r="M60" s="81" t="s">
        <v>119</v>
      </c>
      <c r="N60" s="268"/>
      <c r="O60" s="276">
        <f>[1]Calculo!$G$157</f>
        <v>450</v>
      </c>
      <c r="P60" s="275"/>
    </row>
    <row r="61" spans="1:16" x14ac:dyDescent="0.25">
      <c r="A61" s="266"/>
      <c r="B61" s="267"/>
      <c r="C61" s="268"/>
      <c r="D61" s="55"/>
      <c r="E61" s="268"/>
      <c r="G61" s="268"/>
      <c r="H61" s="145">
        <v>2</v>
      </c>
      <c r="I61" s="154">
        <v>2</v>
      </c>
      <c r="J61" s="155">
        <v>8</v>
      </c>
      <c r="K61" s="273"/>
      <c r="L61" s="279"/>
      <c r="M61" s="263" t="s">
        <v>126</v>
      </c>
      <c r="N61" s="268"/>
      <c r="O61" s="269">
        <f>+O62+O63</f>
        <v>1644927</v>
      </c>
      <c r="P61" s="275"/>
    </row>
    <row r="62" spans="1:16" x14ac:dyDescent="0.25">
      <c r="A62" s="266"/>
      <c r="B62" s="267"/>
      <c r="C62" s="268"/>
      <c r="D62" s="55"/>
      <c r="E62" s="268"/>
      <c r="G62" s="268"/>
      <c r="H62" s="145">
        <v>2</v>
      </c>
      <c r="I62" s="154">
        <v>2</v>
      </c>
      <c r="J62" s="155">
        <v>8</v>
      </c>
      <c r="K62" s="145">
        <v>4</v>
      </c>
      <c r="L62" s="279"/>
      <c r="M62" s="81" t="s">
        <v>127</v>
      </c>
      <c r="N62" s="268"/>
      <c r="O62" s="276">
        <f>+[1]Calculo!G163</f>
        <v>5713</v>
      </c>
      <c r="P62" s="275"/>
    </row>
    <row r="63" spans="1:16" x14ac:dyDescent="0.25">
      <c r="A63" s="266"/>
      <c r="B63" s="267"/>
      <c r="C63" s="268"/>
      <c r="D63" s="55"/>
      <c r="E63" s="268"/>
      <c r="G63" s="268"/>
      <c r="H63" s="145">
        <v>2</v>
      </c>
      <c r="I63" s="146">
        <v>2</v>
      </c>
      <c r="J63" s="147">
        <v>8</v>
      </c>
      <c r="K63" s="135">
        <v>9</v>
      </c>
      <c r="L63" s="150"/>
      <c r="M63" s="268" t="s">
        <v>136</v>
      </c>
      <c r="N63" s="268"/>
      <c r="O63" s="269">
        <f>+O64</f>
        <v>1639214</v>
      </c>
      <c r="P63" s="275"/>
    </row>
    <row r="64" spans="1:16" x14ac:dyDescent="0.25">
      <c r="A64" s="266"/>
      <c r="B64" s="267"/>
      <c r="C64" s="268"/>
      <c r="D64" s="55"/>
      <c r="E64" s="268"/>
      <c r="G64" s="56"/>
      <c r="H64" s="146">
        <v>2</v>
      </c>
      <c r="I64" s="146">
        <v>2</v>
      </c>
      <c r="J64" s="146">
        <v>8</v>
      </c>
      <c r="K64" s="154">
        <v>9</v>
      </c>
      <c r="L64" s="291" t="s">
        <v>131</v>
      </c>
      <c r="M64" s="273" t="s">
        <v>137</v>
      </c>
      <c r="N64" s="268"/>
      <c r="O64" s="276">
        <f>[1]Calculo!$G$177+[1]Calculo!G230</f>
        <v>1639214</v>
      </c>
      <c r="P64" s="275"/>
    </row>
    <row r="65" spans="1:16" x14ac:dyDescent="0.25">
      <c r="A65" s="266"/>
      <c r="B65" s="267"/>
      <c r="C65" s="268"/>
      <c r="D65" s="55"/>
      <c r="E65" s="268"/>
      <c r="G65" s="56"/>
      <c r="I65" s="92"/>
      <c r="J65" s="92"/>
      <c r="L65" s="55"/>
      <c r="M65" s="273"/>
      <c r="N65" s="268"/>
      <c r="O65" s="276"/>
      <c r="P65" s="275"/>
    </row>
    <row r="66" spans="1:16" x14ac:dyDescent="0.25">
      <c r="A66" s="266"/>
      <c r="B66" s="267"/>
      <c r="C66" s="268"/>
      <c r="D66" s="55"/>
      <c r="E66" s="268"/>
      <c r="G66" s="268"/>
      <c r="H66" s="268"/>
      <c r="J66" s="268"/>
      <c r="K66" s="273"/>
      <c r="L66" s="279"/>
      <c r="M66" s="268"/>
      <c r="N66" s="268"/>
      <c r="O66" s="276"/>
      <c r="P66" s="275"/>
    </row>
    <row r="67" spans="1:16" x14ac:dyDescent="0.25">
      <c r="A67" s="266"/>
      <c r="B67" s="267"/>
      <c r="C67" s="268"/>
      <c r="D67" s="55"/>
      <c r="E67" s="268"/>
      <c r="G67" s="268"/>
      <c r="H67" s="268"/>
      <c r="J67" s="268"/>
      <c r="K67" s="273"/>
      <c r="L67" s="279"/>
      <c r="M67" s="268"/>
      <c r="N67" s="268"/>
      <c r="O67" s="276"/>
      <c r="P67" s="275"/>
    </row>
    <row r="68" spans="1:16" x14ac:dyDescent="0.25">
      <c r="A68" s="266"/>
      <c r="B68" s="267"/>
      <c r="C68" s="268"/>
      <c r="D68" s="55"/>
      <c r="E68" s="268"/>
      <c r="G68" s="268"/>
      <c r="H68" s="268"/>
      <c r="J68" s="263"/>
      <c r="K68" s="273"/>
      <c r="L68" s="279"/>
      <c r="M68" s="268"/>
      <c r="N68" s="268"/>
      <c r="O68" s="276"/>
      <c r="P68" s="270"/>
    </row>
    <row r="69" spans="1:16" x14ac:dyDescent="0.25">
      <c r="A69" s="266"/>
      <c r="B69" s="267"/>
      <c r="C69" s="268"/>
      <c r="D69" s="55"/>
      <c r="E69" s="268"/>
      <c r="G69" s="268"/>
      <c r="H69" s="268"/>
      <c r="J69" s="268"/>
      <c r="K69" s="273"/>
      <c r="L69" s="279"/>
      <c r="M69" s="268"/>
      <c r="N69" s="268"/>
      <c r="O69" s="276"/>
      <c r="P69" s="275"/>
    </row>
    <row r="70" spans="1:16" x14ac:dyDescent="0.25">
      <c r="A70" s="266"/>
      <c r="B70" s="267"/>
      <c r="C70" s="268"/>
      <c r="D70" s="55"/>
      <c r="E70" s="268"/>
      <c r="G70" s="268"/>
      <c r="H70" s="268"/>
      <c r="J70" s="268"/>
      <c r="K70" s="273"/>
      <c r="L70" s="279"/>
      <c r="M70" s="268"/>
      <c r="N70" s="268"/>
      <c r="O70" s="276"/>
      <c r="P70" s="275"/>
    </row>
    <row r="71" spans="1:16" x14ac:dyDescent="0.25">
      <c r="A71" s="266"/>
      <c r="B71" s="267"/>
      <c r="C71" s="268"/>
      <c r="D71" s="55"/>
      <c r="E71" s="268"/>
      <c r="G71" s="268"/>
      <c r="H71" s="268"/>
      <c r="J71" s="268"/>
      <c r="K71" s="273"/>
      <c r="L71" s="279"/>
      <c r="M71" s="268"/>
      <c r="N71" s="268"/>
      <c r="O71" s="276"/>
      <c r="P71" s="275"/>
    </row>
    <row r="72" spans="1:16" x14ac:dyDescent="0.25">
      <c r="A72" s="266"/>
      <c r="B72" s="267"/>
      <c r="C72" s="268"/>
      <c r="D72" s="55"/>
      <c r="E72" s="268"/>
      <c r="G72" s="268"/>
      <c r="H72" s="268"/>
      <c r="I72" s="92"/>
      <c r="J72" s="263"/>
      <c r="K72" s="262"/>
      <c r="L72" s="278"/>
      <c r="M72" s="263"/>
      <c r="N72" s="263"/>
      <c r="O72" s="269"/>
      <c r="P72" s="270"/>
    </row>
    <row r="73" spans="1:16" x14ac:dyDescent="0.25">
      <c r="A73" s="266"/>
      <c r="B73" s="267"/>
      <c r="C73" s="268"/>
      <c r="D73" s="55"/>
      <c r="E73" s="268"/>
      <c r="G73" s="268"/>
      <c r="H73" s="268"/>
      <c r="I73" s="92"/>
      <c r="J73" s="263"/>
      <c r="K73" s="262"/>
      <c r="L73" s="278"/>
      <c r="M73" s="263"/>
      <c r="N73" s="263"/>
      <c r="O73" s="269"/>
      <c r="P73" s="270"/>
    </row>
    <row r="74" spans="1:16" ht="15.75" thickBot="1" x14ac:dyDescent="0.3">
      <c r="A74" s="292"/>
      <c r="B74" s="293"/>
      <c r="C74" s="294"/>
      <c r="D74" s="295"/>
      <c r="E74" s="294"/>
      <c r="F74" s="296"/>
      <c r="G74" s="294"/>
      <c r="H74" s="297"/>
      <c r="I74" s="296"/>
      <c r="J74" s="294"/>
      <c r="K74" s="298"/>
      <c r="L74" s="299"/>
      <c r="M74" s="294"/>
      <c r="N74" s="294"/>
      <c r="O74" s="300"/>
      <c r="P74" s="301"/>
    </row>
    <row r="75" spans="1:16" x14ac:dyDescent="0.25">
      <c r="A75" s="55"/>
      <c r="B75" s="55"/>
      <c r="D75" s="55"/>
      <c r="O75" s="51"/>
      <c r="P75" s="51"/>
    </row>
    <row r="76" spans="1:16" x14ac:dyDescent="0.25">
      <c r="A76" s="55"/>
      <c r="B76" s="55"/>
      <c r="D76" s="55"/>
      <c r="O76" s="51"/>
      <c r="P76" s="51"/>
    </row>
    <row r="77" spans="1:16" x14ac:dyDescent="0.25">
      <c r="A77" s="55"/>
      <c r="B77" s="55"/>
      <c r="D77" s="55"/>
      <c r="O77" s="51"/>
      <c r="P77" s="51"/>
    </row>
    <row r="78" spans="1:16" ht="15.75" thickBot="1" x14ac:dyDescent="0.3">
      <c r="A78" s="144"/>
      <c r="B78" s="144"/>
      <c r="C78" s="81"/>
      <c r="D78" s="144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158"/>
      <c r="P78" s="158"/>
    </row>
    <row r="79" spans="1:16" x14ac:dyDescent="0.25">
      <c r="A79" s="82" t="s">
        <v>179</v>
      </c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4"/>
    </row>
    <row r="80" spans="1:16" x14ac:dyDescent="0.25">
      <c r="A80" s="85" t="s">
        <v>54</v>
      </c>
      <c r="B80" s="86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7"/>
    </row>
    <row r="81" spans="1:16" ht="15.75" x14ac:dyDescent="0.3">
      <c r="A81" s="88"/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302" t="s">
        <v>55</v>
      </c>
      <c r="O81" s="302"/>
      <c r="P81" s="303"/>
    </row>
    <row r="82" spans="1:16" x14ac:dyDescent="0.25">
      <c r="A82" s="88"/>
      <c r="B82" s="81"/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90"/>
    </row>
    <row r="83" spans="1:16" x14ac:dyDescent="0.25">
      <c r="A83" s="232" t="s">
        <v>56</v>
      </c>
      <c r="B83" s="233"/>
      <c r="C83" s="233"/>
      <c r="D83" s="233"/>
      <c r="E83" s="233"/>
      <c r="F83" s="233"/>
      <c r="G83" s="233"/>
      <c r="H83" s="233"/>
      <c r="I83" s="233"/>
      <c r="J83" s="81"/>
      <c r="K83" s="81"/>
      <c r="L83" s="81"/>
      <c r="M83" s="81"/>
      <c r="N83" s="92" t="s">
        <v>157</v>
      </c>
      <c r="P83" s="90"/>
    </row>
    <row r="84" spans="1:16" x14ac:dyDescent="0.25">
      <c r="A84" s="232" t="s">
        <v>57</v>
      </c>
      <c r="B84" s="233"/>
      <c r="C84" s="233"/>
      <c r="D84" s="233"/>
      <c r="E84" s="233"/>
      <c r="F84" s="233"/>
      <c r="G84" s="233"/>
      <c r="H84" s="233"/>
      <c r="I84" s="233"/>
      <c r="J84" s="81"/>
      <c r="K84" s="81"/>
      <c r="L84" s="81"/>
      <c r="M84" s="81"/>
      <c r="N84" s="92" t="s">
        <v>3</v>
      </c>
      <c r="P84" s="90"/>
    </row>
    <row r="85" spans="1:16" x14ac:dyDescent="0.25">
      <c r="A85" s="232" t="str">
        <f>+A8</f>
        <v>MES: JUNIO</v>
      </c>
      <c r="B85" s="233"/>
      <c r="C85" s="233"/>
      <c r="D85" s="233"/>
      <c r="E85" s="233"/>
      <c r="F85" s="233"/>
      <c r="G85" s="233"/>
      <c r="H85" s="233"/>
      <c r="I85" s="233"/>
      <c r="J85" s="81"/>
      <c r="K85" s="81"/>
      <c r="L85" s="81"/>
      <c r="M85" s="81"/>
      <c r="N85" s="92" t="s">
        <v>5</v>
      </c>
      <c r="P85" s="90"/>
    </row>
    <row r="86" spans="1:16" ht="15.75" thickBot="1" x14ac:dyDescent="0.3">
      <c r="A86" s="93" t="str">
        <f>[1]Hoja1!B9</f>
        <v>AÑO : 2026</v>
      </c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 t="s">
        <v>7</v>
      </c>
      <c r="O86" s="94"/>
      <c r="P86" s="95"/>
    </row>
    <row r="87" spans="1:16" ht="15.75" thickBot="1" x14ac:dyDescent="0.3">
      <c r="A87" s="81"/>
      <c r="B87" s="81"/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</row>
    <row r="88" spans="1:16" x14ac:dyDescent="0.25">
      <c r="A88" s="304" t="s">
        <v>58</v>
      </c>
      <c r="B88" s="305"/>
      <c r="C88" s="305"/>
      <c r="D88" s="305"/>
      <c r="E88" s="305"/>
      <c r="F88" s="305"/>
      <c r="G88" s="305"/>
      <c r="H88" s="305"/>
      <c r="I88" s="305"/>
      <c r="J88" s="305"/>
      <c r="K88" s="305"/>
      <c r="L88" s="305"/>
      <c r="M88" s="306"/>
      <c r="N88" s="307" t="s">
        <v>59</v>
      </c>
      <c r="O88" s="305"/>
      <c r="P88" s="308"/>
    </row>
    <row r="89" spans="1:16" x14ac:dyDescent="0.25">
      <c r="A89" s="309" t="s">
        <v>13</v>
      </c>
      <c r="B89" s="310"/>
      <c r="C89" s="310"/>
      <c r="D89" s="310"/>
      <c r="E89" s="310"/>
      <c r="F89" s="310"/>
      <c r="G89" s="311"/>
      <c r="H89" s="312"/>
      <c r="I89" s="313" t="s">
        <v>60</v>
      </c>
      <c r="J89" s="314"/>
      <c r="K89" s="314"/>
      <c r="L89" s="314"/>
      <c r="M89" s="315"/>
      <c r="N89" s="246" t="s">
        <v>61</v>
      </c>
      <c r="O89" s="247" t="s">
        <v>62</v>
      </c>
      <c r="P89" s="248" t="s">
        <v>63</v>
      </c>
    </row>
    <row r="90" spans="1:16" x14ac:dyDescent="0.25">
      <c r="A90" s="110"/>
      <c r="B90" s="113" t="s">
        <v>64</v>
      </c>
      <c r="C90" s="112"/>
      <c r="D90" s="113"/>
      <c r="E90" s="112"/>
      <c r="F90" s="113"/>
      <c r="G90" s="112"/>
      <c r="H90" s="112"/>
      <c r="I90" s="113"/>
      <c r="J90" s="113"/>
      <c r="K90" s="113"/>
      <c r="L90" s="113"/>
      <c r="M90" s="188"/>
      <c r="N90" s="316"/>
      <c r="O90" s="317"/>
      <c r="P90" s="318"/>
    </row>
    <row r="91" spans="1:16" ht="15.75" thickBot="1" x14ac:dyDescent="0.3">
      <c r="A91" s="319" t="s">
        <v>65</v>
      </c>
      <c r="B91" s="320" t="s">
        <v>65</v>
      </c>
      <c r="C91" s="321" t="s">
        <v>66</v>
      </c>
      <c r="D91" s="320" t="s">
        <v>67</v>
      </c>
      <c r="E91" s="321" t="s">
        <v>68</v>
      </c>
      <c r="F91" s="320" t="s">
        <v>69</v>
      </c>
      <c r="G91" s="321" t="s">
        <v>139</v>
      </c>
      <c r="H91" s="322" t="s">
        <v>71</v>
      </c>
      <c r="I91" s="320" t="s">
        <v>72</v>
      </c>
      <c r="J91" s="320" t="s">
        <v>73</v>
      </c>
      <c r="K91" s="320" t="s">
        <v>158</v>
      </c>
      <c r="L91" s="320" t="s">
        <v>75</v>
      </c>
      <c r="M91" s="323"/>
      <c r="N91" s="125" t="s">
        <v>20</v>
      </c>
      <c r="O91" s="125" t="s">
        <v>21</v>
      </c>
      <c r="P91" s="324" t="s">
        <v>22</v>
      </c>
    </row>
    <row r="92" spans="1:16" x14ac:dyDescent="0.25">
      <c r="A92" s="325" t="s">
        <v>26</v>
      </c>
      <c r="B92" s="326" t="s">
        <v>77</v>
      </c>
      <c r="C92" s="202"/>
      <c r="D92" s="327" t="s">
        <v>32</v>
      </c>
      <c r="E92" s="202"/>
      <c r="F92" s="137" t="s">
        <v>78</v>
      </c>
      <c r="G92" s="143">
        <v>9998</v>
      </c>
      <c r="H92" s="145">
        <v>2</v>
      </c>
      <c r="I92" s="146">
        <v>3</v>
      </c>
      <c r="J92" s="202"/>
      <c r="K92" s="204"/>
      <c r="L92" s="328"/>
      <c r="M92" s="202" t="s">
        <v>180</v>
      </c>
      <c r="N92" s="202"/>
      <c r="O92" s="138">
        <f>+O93+O95+O97+O99+O102</f>
        <v>915231</v>
      </c>
      <c r="P92" s="149">
        <f>+P93+P95+P97+P99+P102</f>
        <v>0</v>
      </c>
    </row>
    <row r="93" spans="1:16" x14ac:dyDescent="0.25">
      <c r="A93" s="141"/>
      <c r="B93" s="142"/>
      <c r="C93" s="143"/>
      <c r="D93" s="144"/>
      <c r="E93" s="143"/>
      <c r="F93" s="81"/>
      <c r="G93" s="143"/>
      <c r="H93" s="145">
        <v>2</v>
      </c>
      <c r="I93" s="146">
        <v>3</v>
      </c>
      <c r="J93" s="135">
        <v>2</v>
      </c>
      <c r="K93" s="204"/>
      <c r="L93" s="327"/>
      <c r="M93" s="137" t="s">
        <v>181</v>
      </c>
      <c r="N93" s="202"/>
      <c r="O93" s="138">
        <f>+O94</f>
        <v>7965</v>
      </c>
      <c r="P93" s="149"/>
    </row>
    <row r="94" spans="1:16" x14ac:dyDescent="0.25">
      <c r="A94" s="141"/>
      <c r="B94" s="142"/>
      <c r="C94" s="143"/>
      <c r="D94" s="144"/>
      <c r="E94" s="143"/>
      <c r="F94" s="81"/>
      <c r="G94" s="143"/>
      <c r="H94" s="145">
        <v>2</v>
      </c>
      <c r="I94" s="146">
        <v>3</v>
      </c>
      <c r="J94" s="145">
        <v>2</v>
      </c>
      <c r="K94" s="201">
        <v>3</v>
      </c>
      <c r="L94" s="144"/>
      <c r="M94" s="81" t="s">
        <v>142</v>
      </c>
      <c r="N94" s="143"/>
      <c r="O94" s="138">
        <f>[1]Calculo!G192</f>
        <v>7965</v>
      </c>
      <c r="P94" s="153"/>
    </row>
    <row r="95" spans="1:16" x14ac:dyDescent="0.25">
      <c r="A95" s="141"/>
      <c r="B95" s="142"/>
      <c r="C95" s="143"/>
      <c r="D95" s="144"/>
      <c r="E95" s="143"/>
      <c r="F95" s="81"/>
      <c r="G95" s="143"/>
      <c r="H95" s="145">
        <v>2</v>
      </c>
      <c r="I95" s="146">
        <v>3</v>
      </c>
      <c r="J95" s="135">
        <v>3</v>
      </c>
      <c r="K95" s="204"/>
      <c r="L95" s="328"/>
      <c r="M95" s="202" t="s">
        <v>182</v>
      </c>
      <c r="N95" s="202"/>
      <c r="O95" s="138">
        <f>+O96</f>
        <v>190166</v>
      </c>
      <c r="P95" s="149">
        <f>+P96</f>
        <v>0</v>
      </c>
    </row>
    <row r="96" spans="1:16" x14ac:dyDescent="0.25">
      <c r="A96" s="141"/>
      <c r="B96" s="142"/>
      <c r="C96" s="143"/>
      <c r="D96" s="144"/>
      <c r="E96" s="143"/>
      <c r="F96" s="81"/>
      <c r="G96" s="143"/>
      <c r="H96" s="145">
        <v>2</v>
      </c>
      <c r="I96" s="146">
        <v>3</v>
      </c>
      <c r="J96" s="135">
        <v>3</v>
      </c>
      <c r="K96" s="201">
        <v>1</v>
      </c>
      <c r="L96" s="329"/>
      <c r="M96" s="143" t="s">
        <v>183</v>
      </c>
      <c r="N96" s="143"/>
      <c r="O96" s="151">
        <f>[1]Calculo!$G$195</f>
        <v>190166</v>
      </c>
      <c r="P96" s="153"/>
    </row>
    <row r="97" spans="1:16" x14ac:dyDescent="0.25">
      <c r="A97" s="141"/>
      <c r="B97" s="142"/>
      <c r="C97" s="143"/>
      <c r="D97" s="144"/>
      <c r="E97" s="143"/>
      <c r="F97" s="81"/>
      <c r="G97" s="143"/>
      <c r="H97" s="145">
        <v>2</v>
      </c>
      <c r="I97" s="154">
        <v>3</v>
      </c>
      <c r="J97" s="135">
        <v>5</v>
      </c>
      <c r="K97" s="201"/>
      <c r="L97" s="328"/>
      <c r="M97" s="202" t="s">
        <v>184</v>
      </c>
      <c r="N97" s="202"/>
      <c r="O97" s="138">
        <f>+O98</f>
        <v>7654</v>
      </c>
      <c r="P97" s="149">
        <f>+P98</f>
        <v>0</v>
      </c>
    </row>
    <row r="98" spans="1:16" x14ac:dyDescent="0.25">
      <c r="A98" s="141"/>
      <c r="B98" s="142"/>
      <c r="C98" s="143"/>
      <c r="D98" s="144"/>
      <c r="E98" s="143"/>
      <c r="F98" s="81"/>
      <c r="G98" s="143"/>
      <c r="H98" s="145">
        <v>2</v>
      </c>
      <c r="I98" s="154">
        <v>3</v>
      </c>
      <c r="J98" s="135">
        <v>5</v>
      </c>
      <c r="K98" s="201">
        <v>3</v>
      </c>
      <c r="L98" s="329"/>
      <c r="M98" s="143" t="s">
        <v>146</v>
      </c>
      <c r="N98" s="143"/>
      <c r="O98" s="151">
        <f>[1]Calculo!$G$200</f>
        <v>7654</v>
      </c>
      <c r="P98" s="153"/>
    </row>
    <row r="99" spans="1:16" x14ac:dyDescent="0.25">
      <c r="A99" s="141"/>
      <c r="B99" s="142"/>
      <c r="C99" s="143"/>
      <c r="D99" s="144"/>
      <c r="E99" s="143"/>
      <c r="F99" s="81"/>
      <c r="G99" s="143"/>
      <c r="H99" s="145">
        <v>2</v>
      </c>
      <c r="I99" s="154">
        <v>3</v>
      </c>
      <c r="J99" s="135">
        <v>7</v>
      </c>
      <c r="K99" s="203"/>
      <c r="L99" s="203"/>
      <c r="M99" s="202" t="s">
        <v>147</v>
      </c>
      <c r="N99" s="202"/>
      <c r="O99" s="138">
        <f>+O100</f>
        <v>557068</v>
      </c>
      <c r="P99" s="149">
        <f>+P100</f>
        <v>0</v>
      </c>
    </row>
    <row r="100" spans="1:16" x14ac:dyDescent="0.25">
      <c r="A100" s="141"/>
      <c r="B100" s="142"/>
      <c r="C100" s="143"/>
      <c r="D100" s="144"/>
      <c r="E100" s="143"/>
      <c r="F100" s="81"/>
      <c r="G100" s="143"/>
      <c r="H100" s="145">
        <v>2</v>
      </c>
      <c r="I100" s="154">
        <v>3</v>
      </c>
      <c r="J100" s="135">
        <v>7</v>
      </c>
      <c r="K100" s="201">
        <v>1</v>
      </c>
      <c r="L100" s="201"/>
      <c r="M100" s="143" t="s">
        <v>148</v>
      </c>
      <c r="N100" s="143"/>
      <c r="O100" s="138">
        <f>+O101</f>
        <v>557068</v>
      </c>
      <c r="P100" s="153"/>
    </row>
    <row r="101" spans="1:16" x14ac:dyDescent="0.25">
      <c r="A101" s="141"/>
      <c r="B101" s="142"/>
      <c r="C101" s="143"/>
      <c r="D101" s="144"/>
      <c r="E101" s="143"/>
      <c r="F101" s="81"/>
      <c r="G101" s="143"/>
      <c r="H101" s="145">
        <v>2</v>
      </c>
      <c r="I101" s="154">
        <v>3</v>
      </c>
      <c r="J101" s="135">
        <v>7</v>
      </c>
      <c r="K101" s="201">
        <v>1</v>
      </c>
      <c r="L101" s="201">
        <v>1</v>
      </c>
      <c r="M101" s="205" t="s">
        <v>149</v>
      </c>
      <c r="N101" s="143"/>
      <c r="O101" s="151">
        <f>[1]Calculo!$G$204</f>
        <v>557068</v>
      </c>
      <c r="P101" s="153"/>
    </row>
    <row r="102" spans="1:16" x14ac:dyDescent="0.25">
      <c r="A102" s="141"/>
      <c r="B102" s="142"/>
      <c r="C102" s="143"/>
      <c r="D102" s="144"/>
      <c r="E102" s="143"/>
      <c r="F102" s="81"/>
      <c r="G102" s="143"/>
      <c r="H102" s="145">
        <v>2</v>
      </c>
      <c r="I102" s="154">
        <v>3</v>
      </c>
      <c r="J102" s="135">
        <v>9</v>
      </c>
      <c r="K102" s="201"/>
      <c r="L102" s="280"/>
      <c r="M102" s="204" t="s">
        <v>150</v>
      </c>
      <c r="N102" s="202"/>
      <c r="O102" s="138">
        <f>+O103+O104</f>
        <v>152378</v>
      </c>
      <c r="P102" s="149">
        <f>+P103+P104</f>
        <v>0</v>
      </c>
    </row>
    <row r="103" spans="1:16" x14ac:dyDescent="0.25">
      <c r="A103" s="141"/>
      <c r="B103" s="142"/>
      <c r="C103" s="143"/>
      <c r="D103" s="144"/>
      <c r="E103" s="143"/>
      <c r="F103" s="81"/>
      <c r="G103" s="143"/>
      <c r="H103" s="145">
        <v>2</v>
      </c>
      <c r="I103" s="154">
        <v>3</v>
      </c>
      <c r="J103" s="135">
        <v>9</v>
      </c>
      <c r="K103" s="201">
        <v>1</v>
      </c>
      <c r="L103" s="281"/>
      <c r="M103" s="205" t="s">
        <v>151</v>
      </c>
      <c r="N103" s="143"/>
      <c r="O103" s="151">
        <f>[1]Calculo!$G$211</f>
        <v>29234</v>
      </c>
      <c r="P103" s="153"/>
    </row>
    <row r="104" spans="1:16" x14ac:dyDescent="0.25">
      <c r="A104" s="141"/>
      <c r="B104" s="142"/>
      <c r="C104" s="143"/>
      <c r="D104" s="144"/>
      <c r="E104" s="143"/>
      <c r="F104" s="81"/>
      <c r="G104" s="143"/>
      <c r="H104" s="145">
        <v>2</v>
      </c>
      <c r="I104" s="154">
        <v>3</v>
      </c>
      <c r="J104" s="135">
        <v>9</v>
      </c>
      <c r="K104" s="201">
        <v>9</v>
      </c>
      <c r="L104" s="281"/>
      <c r="M104" s="205" t="s">
        <v>152</v>
      </c>
      <c r="N104" s="143"/>
      <c r="O104" s="151">
        <f>[1]Calculo!$G$216</f>
        <v>123144</v>
      </c>
      <c r="P104" s="153"/>
    </row>
    <row r="105" spans="1:16" x14ac:dyDescent="0.25">
      <c r="A105" s="141"/>
      <c r="B105" s="142"/>
      <c r="C105" s="143"/>
      <c r="D105" s="144"/>
      <c r="E105" s="143"/>
      <c r="F105" s="81"/>
      <c r="G105" s="143"/>
      <c r="H105" s="143"/>
      <c r="I105" s="137"/>
      <c r="J105" s="202"/>
      <c r="K105" s="205">
        <v>424</v>
      </c>
      <c r="L105" s="281"/>
      <c r="M105" s="81"/>
      <c r="N105" s="202"/>
      <c r="O105" s="151"/>
      <c r="P105" s="149"/>
    </row>
    <row r="106" spans="1:16" x14ac:dyDescent="0.25">
      <c r="A106" s="141"/>
      <c r="B106" s="142"/>
      <c r="C106" s="143"/>
      <c r="D106" s="144"/>
      <c r="E106" s="143"/>
      <c r="F106" s="81"/>
      <c r="G106" s="143">
        <v>9998</v>
      </c>
      <c r="H106" s="143"/>
      <c r="I106" s="154">
        <v>6</v>
      </c>
      <c r="J106" s="202"/>
      <c r="K106" s="204"/>
      <c r="L106" s="280"/>
      <c r="M106" s="137" t="s">
        <v>185</v>
      </c>
      <c r="N106" s="202"/>
      <c r="O106" s="138">
        <f>+O107</f>
        <v>5827985</v>
      </c>
      <c r="P106" s="149"/>
    </row>
    <row r="107" spans="1:16" x14ac:dyDescent="0.25">
      <c r="A107" s="141"/>
      <c r="B107" s="142"/>
      <c r="C107" s="143"/>
      <c r="D107" s="144"/>
      <c r="E107" s="143"/>
      <c r="F107" s="81"/>
      <c r="G107" s="143"/>
      <c r="H107" s="143"/>
      <c r="I107" s="154">
        <v>6</v>
      </c>
      <c r="J107" s="135">
        <v>1</v>
      </c>
      <c r="K107" s="204"/>
      <c r="L107" s="280"/>
      <c r="M107" s="137" t="s">
        <v>186</v>
      </c>
      <c r="N107" s="202"/>
      <c r="O107" s="138">
        <f>+O108+O109+O110</f>
        <v>5827985</v>
      </c>
      <c r="P107" s="149"/>
    </row>
    <row r="108" spans="1:16" x14ac:dyDescent="0.25">
      <c r="A108" s="141"/>
      <c r="B108" s="142"/>
      <c r="C108" s="143"/>
      <c r="D108" s="144"/>
      <c r="E108" s="143"/>
      <c r="F108" s="143"/>
      <c r="G108" s="143"/>
      <c r="H108" s="143"/>
      <c r="I108" s="154"/>
      <c r="J108" s="135">
        <v>1</v>
      </c>
      <c r="K108" s="205">
        <v>3</v>
      </c>
      <c r="L108" s="281"/>
      <c r="M108" s="81" t="s">
        <v>187</v>
      </c>
      <c r="N108" s="143"/>
      <c r="O108" s="151">
        <f>[1]Calculo!E246</f>
        <v>1631836</v>
      </c>
      <c r="P108" s="153"/>
    </row>
    <row r="109" spans="1:16" x14ac:dyDescent="0.25">
      <c r="A109" s="141"/>
      <c r="B109" s="142"/>
      <c r="C109" s="143"/>
      <c r="D109" s="144"/>
      <c r="E109" s="143"/>
      <c r="F109" s="143"/>
      <c r="G109" s="143"/>
      <c r="H109" s="143"/>
      <c r="I109" s="154">
        <v>2</v>
      </c>
      <c r="J109" s="135">
        <v>6</v>
      </c>
      <c r="K109" s="143">
        <v>4</v>
      </c>
      <c r="L109" s="281"/>
      <c r="M109" s="81" t="s">
        <v>188</v>
      </c>
      <c r="N109" s="143"/>
      <c r="O109" s="151">
        <f>[1]Calculo!E245</f>
        <v>2506034</v>
      </c>
      <c r="P109" s="153"/>
    </row>
    <row r="110" spans="1:16" x14ac:dyDescent="0.25">
      <c r="A110" s="141"/>
      <c r="B110" s="142"/>
      <c r="C110" s="143"/>
      <c r="D110" s="144"/>
      <c r="E110" s="143"/>
      <c r="F110" s="143"/>
      <c r="G110" s="143"/>
      <c r="H110" s="143"/>
      <c r="I110" s="81"/>
      <c r="J110" s="135">
        <v>1</v>
      </c>
      <c r="K110" s="143">
        <v>9</v>
      </c>
      <c r="L110" s="281"/>
      <c r="M110" s="81" t="s">
        <v>189</v>
      </c>
      <c r="N110" s="143"/>
      <c r="O110" s="151">
        <f>ROUND([1]Calculo!E247,0)</f>
        <v>1690115</v>
      </c>
      <c r="P110" s="153"/>
    </row>
    <row r="111" spans="1:16" x14ac:dyDescent="0.25">
      <c r="A111" s="141"/>
      <c r="B111" s="142"/>
      <c r="C111" s="143"/>
      <c r="D111" s="144"/>
      <c r="E111" s="143"/>
      <c r="F111" s="143"/>
      <c r="G111" s="143"/>
      <c r="H111" s="143"/>
      <c r="I111" s="81"/>
      <c r="J111" s="200"/>
      <c r="K111" s="143"/>
      <c r="L111" s="281"/>
      <c r="M111" s="81"/>
      <c r="N111" s="143"/>
      <c r="O111" s="151"/>
      <c r="P111" s="153"/>
    </row>
    <row r="112" spans="1:16" x14ac:dyDescent="0.25">
      <c r="A112" s="141"/>
      <c r="B112" s="142"/>
      <c r="C112" s="143"/>
      <c r="D112" s="144"/>
      <c r="E112" s="143"/>
      <c r="F112" s="143"/>
      <c r="G112" s="143"/>
      <c r="H112" s="143"/>
      <c r="I112" s="81"/>
      <c r="J112" s="200"/>
      <c r="K112" s="143"/>
      <c r="L112" s="143"/>
      <c r="M112" s="81"/>
      <c r="N112" s="143"/>
      <c r="O112" s="151"/>
      <c r="P112" s="153"/>
    </row>
    <row r="113" spans="1:16" x14ac:dyDescent="0.25">
      <c r="A113" s="141"/>
      <c r="B113" s="142"/>
      <c r="C113" s="143"/>
      <c r="D113" s="144"/>
      <c r="E113" s="143"/>
      <c r="F113" s="143"/>
      <c r="G113" s="143"/>
      <c r="H113" s="143"/>
      <c r="I113" s="81"/>
      <c r="J113" s="200"/>
      <c r="K113" s="143"/>
      <c r="L113" s="143"/>
      <c r="M113" s="81"/>
      <c r="N113" s="143"/>
      <c r="O113" s="151"/>
      <c r="P113" s="153"/>
    </row>
    <row r="114" spans="1:16" x14ac:dyDescent="0.25">
      <c r="A114" s="141"/>
      <c r="B114" s="142"/>
      <c r="C114" s="143"/>
      <c r="D114" s="144"/>
      <c r="E114" s="143"/>
      <c r="F114" s="143"/>
      <c r="G114" s="143"/>
      <c r="H114" s="143"/>
      <c r="I114" s="81"/>
      <c r="J114" s="200"/>
      <c r="K114" s="143"/>
      <c r="L114" s="143"/>
      <c r="M114" s="81"/>
      <c r="N114" s="143"/>
      <c r="O114" s="151"/>
      <c r="P114" s="153"/>
    </row>
    <row r="115" spans="1:16" x14ac:dyDescent="0.25">
      <c r="A115" s="141"/>
      <c r="B115" s="142"/>
      <c r="C115" s="143"/>
      <c r="D115" s="144"/>
      <c r="E115" s="143"/>
      <c r="F115" s="143"/>
      <c r="G115" s="143"/>
      <c r="H115" s="143"/>
      <c r="I115" s="81"/>
      <c r="J115" s="200"/>
      <c r="K115" s="143"/>
      <c r="L115" s="143"/>
      <c r="M115" s="81"/>
      <c r="N115" s="143"/>
      <c r="O115" s="151"/>
      <c r="P115" s="153"/>
    </row>
    <row r="116" spans="1:16" x14ac:dyDescent="0.25">
      <c r="A116" s="141"/>
      <c r="B116" s="142"/>
      <c r="C116" s="143"/>
      <c r="D116" s="144"/>
      <c r="E116" s="143"/>
      <c r="F116" s="143"/>
      <c r="G116" s="143"/>
      <c r="H116" s="143"/>
      <c r="I116" s="81"/>
      <c r="J116" s="200"/>
      <c r="K116" s="143"/>
      <c r="L116" s="143"/>
      <c r="M116" s="81"/>
      <c r="N116" s="143"/>
      <c r="O116" s="151"/>
      <c r="P116" s="153"/>
    </row>
    <row r="117" spans="1:16" x14ac:dyDescent="0.25">
      <c r="A117" s="141"/>
      <c r="B117" s="142"/>
      <c r="C117" s="143"/>
      <c r="D117" s="144"/>
      <c r="E117" s="143"/>
      <c r="F117" s="143"/>
      <c r="G117" s="143"/>
      <c r="H117" s="143"/>
      <c r="I117" s="81"/>
      <c r="J117" s="200"/>
      <c r="K117" s="143"/>
      <c r="L117" s="143"/>
      <c r="M117" s="81"/>
      <c r="N117" s="143"/>
      <c r="O117" s="151"/>
      <c r="P117" s="153"/>
    </row>
    <row r="118" spans="1:16" x14ac:dyDescent="0.25">
      <c r="A118" s="141"/>
      <c r="B118" s="142"/>
      <c r="C118" s="143"/>
      <c r="D118" s="144"/>
      <c r="E118" s="143"/>
      <c r="F118" s="143"/>
      <c r="G118" s="143"/>
      <c r="H118" s="143"/>
      <c r="I118" s="81"/>
      <c r="J118" s="200"/>
      <c r="K118" s="143"/>
      <c r="L118" s="143"/>
      <c r="M118" s="81"/>
      <c r="N118" s="143"/>
      <c r="O118" s="151"/>
      <c r="P118" s="153"/>
    </row>
    <row r="119" spans="1:16" x14ac:dyDescent="0.25">
      <c r="A119" s="141"/>
      <c r="B119" s="142"/>
      <c r="C119" s="143"/>
      <c r="D119" s="144"/>
      <c r="E119" s="143"/>
      <c r="F119" s="143"/>
      <c r="G119" s="143"/>
      <c r="H119" s="143"/>
      <c r="I119" s="81"/>
      <c r="J119" s="200"/>
      <c r="K119" s="143"/>
      <c r="L119" s="143"/>
      <c r="M119" s="81"/>
      <c r="N119" s="143"/>
      <c r="O119" s="151"/>
      <c r="P119" s="153"/>
    </row>
    <row r="120" spans="1:16" x14ac:dyDescent="0.25">
      <c r="A120" s="141"/>
      <c r="B120" s="142"/>
      <c r="C120" s="143"/>
      <c r="D120" s="144"/>
      <c r="E120" s="143"/>
      <c r="F120" s="143"/>
      <c r="G120" s="143"/>
      <c r="H120" s="143"/>
      <c r="I120" s="81"/>
      <c r="J120" s="200"/>
      <c r="K120" s="143"/>
      <c r="L120" s="143"/>
      <c r="M120" s="81"/>
      <c r="N120" s="143"/>
      <c r="O120" s="151"/>
      <c r="P120" s="153"/>
    </row>
    <row r="121" spans="1:16" x14ac:dyDescent="0.25">
      <c r="A121" s="141"/>
      <c r="B121" s="142"/>
      <c r="C121" s="143"/>
      <c r="D121" s="144"/>
      <c r="E121" s="143"/>
      <c r="F121" s="143"/>
      <c r="G121" s="143"/>
      <c r="H121" s="143"/>
      <c r="I121" s="81"/>
      <c r="J121" s="200"/>
      <c r="K121" s="143"/>
      <c r="L121" s="143"/>
      <c r="M121" s="81"/>
      <c r="N121" s="143"/>
      <c r="O121" s="151"/>
      <c r="P121" s="153"/>
    </row>
    <row r="122" spans="1:16" x14ac:dyDescent="0.25">
      <c r="A122" s="141"/>
      <c r="B122" s="142"/>
      <c r="C122" s="143"/>
      <c r="D122" s="144"/>
      <c r="E122" s="143"/>
      <c r="F122" s="143"/>
      <c r="G122" s="143"/>
      <c r="H122" s="143"/>
      <c r="I122" s="81"/>
      <c r="J122" s="200"/>
      <c r="K122" s="143"/>
      <c r="L122" s="143"/>
      <c r="M122" s="81"/>
      <c r="N122" s="143"/>
      <c r="O122" s="151"/>
      <c r="P122" s="153"/>
    </row>
    <row r="123" spans="1:16" x14ac:dyDescent="0.25">
      <c r="A123" s="141"/>
      <c r="B123" s="142"/>
      <c r="C123" s="143"/>
      <c r="D123" s="144"/>
      <c r="E123" s="143"/>
      <c r="F123" s="143"/>
      <c r="G123" s="143"/>
      <c r="H123" s="143"/>
      <c r="I123" s="81"/>
      <c r="J123" s="200"/>
      <c r="K123" s="143"/>
      <c r="L123" s="143"/>
      <c r="M123" s="81"/>
      <c r="N123" s="143"/>
      <c r="O123" s="151"/>
      <c r="P123" s="153"/>
    </row>
    <row r="124" spans="1:16" x14ac:dyDescent="0.25">
      <c r="A124" s="141"/>
      <c r="B124" s="142"/>
      <c r="C124" s="143"/>
      <c r="D124" s="144"/>
      <c r="E124" s="143"/>
      <c r="F124" s="143"/>
      <c r="G124" s="143"/>
      <c r="H124" s="143"/>
      <c r="I124" s="81"/>
      <c r="J124" s="200"/>
      <c r="K124" s="143"/>
      <c r="L124" s="143"/>
      <c r="M124" s="81"/>
      <c r="N124" s="143"/>
      <c r="O124" s="151"/>
      <c r="P124" s="153"/>
    </row>
    <row r="125" spans="1:16" x14ac:dyDescent="0.25">
      <c r="A125" s="141"/>
      <c r="B125" s="142"/>
      <c r="C125" s="143"/>
      <c r="D125" s="144"/>
      <c r="E125" s="143"/>
      <c r="F125" s="143"/>
      <c r="G125" s="143"/>
      <c r="H125" s="143"/>
      <c r="I125" s="81"/>
      <c r="J125" s="200"/>
      <c r="K125" s="143"/>
      <c r="L125" s="143"/>
      <c r="M125" s="81"/>
      <c r="N125" s="143"/>
      <c r="O125" s="151"/>
      <c r="P125" s="153"/>
    </row>
    <row r="126" spans="1:16" x14ac:dyDescent="0.25">
      <c r="A126" s="141"/>
      <c r="B126" s="142"/>
      <c r="C126" s="143"/>
      <c r="D126" s="144"/>
      <c r="E126" s="143"/>
      <c r="F126" s="143"/>
      <c r="G126" s="143"/>
      <c r="H126" s="143"/>
      <c r="I126" s="81"/>
      <c r="J126" s="200"/>
      <c r="K126" s="143"/>
      <c r="L126" s="143"/>
      <c r="M126" s="81"/>
      <c r="N126" s="143"/>
      <c r="O126" s="151"/>
      <c r="P126" s="153"/>
    </row>
    <row r="127" spans="1:16" ht="15.75" thickBot="1" x14ac:dyDescent="0.3">
      <c r="A127" s="160"/>
      <c r="B127" s="161"/>
      <c r="C127" s="162"/>
      <c r="D127" s="163"/>
      <c r="E127" s="162"/>
      <c r="F127" s="162"/>
      <c r="G127" s="206"/>
      <c r="H127" s="206"/>
      <c r="I127" s="164"/>
      <c r="J127" s="207"/>
      <c r="K127" s="162"/>
      <c r="L127" s="162"/>
      <c r="M127" s="164"/>
      <c r="N127" s="162"/>
      <c r="O127" s="169"/>
      <c r="P127" s="171"/>
    </row>
    <row r="128" spans="1:16" ht="15.75" thickBot="1" x14ac:dyDescent="0.3">
      <c r="A128" s="330"/>
      <c r="B128" s="331"/>
      <c r="C128" s="332"/>
      <c r="D128" s="333"/>
      <c r="E128" s="332"/>
      <c r="F128" s="332"/>
      <c r="G128" s="212" t="s">
        <v>44</v>
      </c>
      <c r="H128" s="212"/>
      <c r="I128" s="334"/>
      <c r="J128" s="334"/>
      <c r="K128" s="335"/>
      <c r="L128" s="336"/>
      <c r="M128" s="336"/>
      <c r="N128" s="332"/>
      <c r="O128" s="337">
        <f>O15+O35+O92+O106</f>
        <v>31822540</v>
      </c>
      <c r="P128" s="338"/>
    </row>
    <row r="129" spans="1:16" ht="15.75" thickTop="1" x14ac:dyDescent="0.25">
      <c r="A129" s="81"/>
      <c r="B129" s="81"/>
      <c r="C129" s="81"/>
      <c r="D129" s="81"/>
      <c r="E129" s="81"/>
      <c r="F129" s="81"/>
      <c r="G129" s="81"/>
      <c r="H129" s="81"/>
      <c r="I129" s="81"/>
      <c r="J129" s="81"/>
      <c r="K129" s="81"/>
      <c r="L129" s="81"/>
      <c r="M129" s="81"/>
      <c r="N129" s="81"/>
      <c r="O129" s="218"/>
      <c r="P129" s="218"/>
    </row>
    <row r="130" spans="1:16" x14ac:dyDescent="0.25">
      <c r="A130" s="81"/>
      <c r="B130" s="81"/>
      <c r="C130" s="81"/>
      <c r="D130" s="81"/>
      <c r="E130" s="81"/>
      <c r="F130" s="81"/>
      <c r="G130" s="81"/>
      <c r="H130" s="81"/>
      <c r="I130" s="81"/>
      <c r="J130" s="81"/>
      <c r="K130" s="81"/>
      <c r="L130" s="81"/>
      <c r="M130" s="81"/>
      <c r="N130" s="81"/>
      <c r="O130" s="218"/>
      <c r="P130" s="218"/>
    </row>
    <row r="131" spans="1:16" x14ac:dyDescent="0.25">
      <c r="A131" s="81"/>
      <c r="B131" s="81"/>
      <c r="C131" s="81"/>
      <c r="D131" s="81"/>
      <c r="E131" s="81"/>
      <c r="F131" s="81"/>
      <c r="G131" s="81"/>
      <c r="H131" s="81"/>
      <c r="I131" s="81"/>
      <c r="J131" s="81"/>
      <c r="K131" s="81"/>
      <c r="L131" s="81"/>
      <c r="M131" s="81"/>
      <c r="N131" s="81"/>
      <c r="O131" s="218"/>
      <c r="P131" s="218"/>
    </row>
    <row r="132" spans="1:16" x14ac:dyDescent="0.25">
      <c r="A132" s="81"/>
      <c r="B132" s="81"/>
      <c r="C132" s="81"/>
      <c r="D132" s="81"/>
      <c r="E132" s="81"/>
      <c r="F132" s="81"/>
      <c r="G132" s="81"/>
      <c r="H132" s="81"/>
      <c r="I132" s="81"/>
      <c r="J132" s="81"/>
      <c r="K132" s="81"/>
      <c r="L132" s="81"/>
      <c r="M132" s="81"/>
      <c r="N132" s="81"/>
      <c r="O132" s="218"/>
      <c r="P132" s="218"/>
    </row>
    <row r="133" spans="1:16" x14ac:dyDescent="0.25">
      <c r="A133" s="81"/>
      <c r="B133" s="81"/>
      <c r="C133" s="81"/>
      <c r="D133" s="81"/>
      <c r="E133" s="81"/>
      <c r="F133" s="81"/>
      <c r="G133" s="81"/>
      <c r="H133" s="81"/>
      <c r="I133" s="81"/>
      <c r="J133" s="81"/>
      <c r="K133" s="81"/>
      <c r="L133" s="81"/>
      <c r="M133" s="81"/>
      <c r="N133" s="81"/>
      <c r="O133" s="218"/>
      <c r="P133" s="218"/>
    </row>
    <row r="134" spans="1:16" x14ac:dyDescent="0.25">
      <c r="A134" s="81"/>
      <c r="B134" s="81"/>
      <c r="C134" s="81"/>
      <c r="D134" s="81"/>
      <c r="E134" s="81"/>
      <c r="F134" s="81"/>
      <c r="G134" s="81"/>
      <c r="H134" s="81"/>
      <c r="I134" s="81"/>
      <c r="J134" s="81"/>
      <c r="K134" s="81"/>
      <c r="L134" s="81"/>
      <c r="M134" s="81"/>
      <c r="N134" s="81"/>
      <c r="O134" s="218"/>
      <c r="P134" s="218"/>
    </row>
    <row r="135" spans="1:16" x14ac:dyDescent="0.25">
      <c r="A135" s="81"/>
      <c r="B135" s="81"/>
      <c r="C135" s="81"/>
      <c r="D135" s="81"/>
      <c r="E135" s="81"/>
      <c r="F135" s="81"/>
      <c r="G135" s="81"/>
      <c r="H135" s="81"/>
      <c r="I135" s="81"/>
      <c r="J135" s="81"/>
      <c r="K135" s="81"/>
      <c r="L135" s="81"/>
      <c r="M135" s="81"/>
      <c r="N135" s="81"/>
      <c r="O135" s="218"/>
      <c r="P135" s="218"/>
    </row>
    <row r="136" spans="1:16" x14ac:dyDescent="0.25">
      <c r="A136" s="81"/>
      <c r="B136" s="81"/>
      <c r="C136" s="81"/>
      <c r="D136" s="81"/>
      <c r="E136" s="81"/>
      <c r="F136" s="81"/>
      <c r="G136" s="81"/>
      <c r="H136" s="81"/>
      <c r="I136" s="81"/>
      <c r="J136" s="81"/>
      <c r="K136" s="81"/>
      <c r="L136" s="81"/>
      <c r="M136" s="81"/>
      <c r="N136" s="81"/>
      <c r="O136" s="218"/>
      <c r="P136" s="218"/>
    </row>
    <row r="137" spans="1:16" x14ac:dyDescent="0.25">
      <c r="A137" s="81"/>
      <c r="B137" s="81"/>
      <c r="C137" s="81"/>
      <c r="D137" s="81"/>
      <c r="E137" s="81"/>
      <c r="F137" s="81"/>
      <c r="G137" s="81"/>
      <c r="H137" s="81"/>
      <c r="I137" s="81"/>
      <c r="J137" s="81"/>
      <c r="K137" s="81"/>
      <c r="L137" s="81"/>
      <c r="M137" s="81"/>
      <c r="N137" s="81"/>
      <c r="O137" s="218"/>
      <c r="P137" s="218"/>
    </row>
    <row r="138" spans="1:16" x14ac:dyDescent="0.25">
      <c r="A138" s="81"/>
      <c r="B138" s="81"/>
      <c r="C138" s="81"/>
      <c r="D138" s="81"/>
      <c r="E138" s="81"/>
      <c r="F138" s="81"/>
      <c r="G138" s="81"/>
      <c r="H138" s="81"/>
      <c r="I138" s="81"/>
      <c r="J138" s="81"/>
      <c r="K138" s="81"/>
      <c r="L138" s="81"/>
      <c r="M138" s="81"/>
      <c r="N138" s="81"/>
      <c r="O138" s="218"/>
      <c r="P138" s="218"/>
    </row>
    <row r="139" spans="1:16" x14ac:dyDescent="0.25">
      <c r="A139" s="81"/>
      <c r="B139" s="81"/>
      <c r="C139" s="81"/>
      <c r="D139" s="81"/>
      <c r="E139" s="81"/>
      <c r="F139" s="81"/>
      <c r="G139" s="81"/>
      <c r="H139" s="81"/>
      <c r="I139" s="81"/>
      <c r="J139" s="81"/>
      <c r="K139" s="81"/>
      <c r="L139" s="81"/>
      <c r="M139" s="81"/>
      <c r="N139" s="81"/>
      <c r="O139" s="218"/>
      <c r="P139" s="218"/>
    </row>
    <row r="140" spans="1:16" x14ac:dyDescent="0.25">
      <c r="A140" s="81"/>
      <c r="B140" s="81"/>
      <c r="C140" s="81"/>
      <c r="D140" s="81"/>
      <c r="E140" s="81"/>
      <c r="F140" s="81"/>
      <c r="G140" s="81"/>
      <c r="H140" s="81"/>
      <c r="I140" s="81"/>
      <c r="J140" s="81"/>
      <c r="K140" s="81"/>
      <c r="L140" s="81"/>
      <c r="M140" s="81"/>
      <c r="N140" s="81"/>
      <c r="O140" s="218"/>
      <c r="P140" s="218"/>
    </row>
    <row r="141" spans="1:16" x14ac:dyDescent="0.25">
      <c r="A141" s="81"/>
      <c r="B141" s="81"/>
      <c r="C141" s="81"/>
      <c r="D141" s="81"/>
      <c r="E141" s="81"/>
      <c r="F141" s="81"/>
      <c r="G141" s="81"/>
      <c r="H141" s="81"/>
      <c r="I141" s="81"/>
      <c r="J141" s="81"/>
      <c r="K141" s="81"/>
      <c r="L141" s="81"/>
      <c r="M141" s="81"/>
      <c r="N141" s="81"/>
      <c r="O141" s="218"/>
      <c r="P141" s="218"/>
    </row>
    <row r="142" spans="1:16" x14ac:dyDescent="0.25">
      <c r="A142" s="219" t="str">
        <f>+'[1]Hoja3 - H'!A148</f>
        <v>LIC.  MARICELA CHECO</v>
      </c>
      <c r="B142" s="219"/>
      <c r="C142" s="219"/>
      <c r="D142" s="219"/>
      <c r="E142" s="219"/>
      <c r="F142" s="219"/>
      <c r="G142" s="219"/>
      <c r="H142" s="219"/>
      <c r="I142" s="219"/>
      <c r="J142" s="219"/>
      <c r="K142" s="219"/>
      <c r="L142" s="219"/>
      <c r="M142" s="219" t="str">
        <f>+'[1]Hoja3 - H'!N148</f>
        <v xml:space="preserve">FERNANDO DURÁN </v>
      </c>
      <c r="N142" s="219"/>
      <c r="O142" s="219"/>
      <c r="P142" s="219"/>
    </row>
    <row r="143" spans="1:16" x14ac:dyDescent="0.25">
      <c r="A143" s="220" t="s">
        <v>47</v>
      </c>
      <c r="B143" s="220"/>
      <c r="C143" s="220"/>
      <c r="D143" s="220"/>
      <c r="E143" s="220"/>
      <c r="F143" s="220"/>
      <c r="G143" s="220"/>
      <c r="H143" s="220"/>
      <c r="I143" s="220"/>
      <c r="J143" s="220"/>
      <c r="K143" s="220"/>
      <c r="L143" s="220"/>
      <c r="M143" s="221" t="s">
        <v>190</v>
      </c>
      <c r="N143" s="221"/>
      <c r="O143" s="221"/>
      <c r="P143" s="221"/>
    </row>
    <row r="144" spans="1:16" x14ac:dyDescent="0.25">
      <c r="A144" s="221" t="str">
        <f>+'[1]Hoja3 - H'!A150</f>
        <v xml:space="preserve">Contralor </v>
      </c>
      <c r="B144" s="221"/>
      <c r="C144" s="221"/>
      <c r="D144" s="221"/>
      <c r="E144" s="221"/>
      <c r="F144" s="221"/>
      <c r="G144" s="221"/>
      <c r="H144" s="221"/>
      <c r="I144" s="221"/>
      <c r="J144" s="221"/>
      <c r="K144" s="221"/>
      <c r="L144" s="221"/>
      <c r="M144" s="221" t="str">
        <f>+'[1]Hoja3 - H'!N150</f>
        <v>ADMINSTRADOR GENERAL</v>
      </c>
      <c r="N144" s="221"/>
      <c r="O144" s="221"/>
      <c r="P144" s="221"/>
    </row>
    <row r="145" spans="1:16" ht="15.75" x14ac:dyDescent="0.25">
      <c r="A145" s="339"/>
      <c r="B145" s="339"/>
      <c r="C145" s="339"/>
      <c r="D145" s="339"/>
      <c r="E145" s="339"/>
      <c r="F145" s="339"/>
      <c r="G145" s="339"/>
      <c r="H145" s="339"/>
      <c r="I145" s="339"/>
      <c r="J145" s="339"/>
      <c r="K145" s="339"/>
      <c r="L145" s="339"/>
      <c r="M145" s="339"/>
      <c r="N145" s="339"/>
      <c r="O145" s="339"/>
      <c r="P145" s="339"/>
    </row>
  </sheetData>
  <mergeCells count="29">
    <mergeCell ref="A143:L143"/>
    <mergeCell ref="M143:P143"/>
    <mergeCell ref="A144:L144"/>
    <mergeCell ref="M144:P144"/>
    <mergeCell ref="A89:G89"/>
    <mergeCell ref="I89:M89"/>
    <mergeCell ref="M90:M91"/>
    <mergeCell ref="G128:K128"/>
    <mergeCell ref="A142:L142"/>
    <mergeCell ref="M142:P142"/>
    <mergeCell ref="A80:P80"/>
    <mergeCell ref="N81:P81"/>
    <mergeCell ref="A83:I83"/>
    <mergeCell ref="A84:I84"/>
    <mergeCell ref="A85:I85"/>
    <mergeCell ref="A88:M88"/>
    <mergeCell ref="N88:P88"/>
    <mergeCell ref="A11:K11"/>
    <mergeCell ref="N11:P11"/>
    <mergeCell ref="A12:G12"/>
    <mergeCell ref="I12:M12"/>
    <mergeCell ref="M13:M14"/>
    <mergeCell ref="A79:P79"/>
    <mergeCell ref="A2:P2"/>
    <mergeCell ref="A3:P3"/>
    <mergeCell ref="N4:O4"/>
    <mergeCell ref="A6:I6"/>
    <mergeCell ref="A7:I7"/>
    <mergeCell ref="A8:I8"/>
  </mergeCells>
  <pageMargins left="0.7" right="0.7" top="0.75" bottom="0.75" header="0.3" footer="0.3"/>
  <pageSetup scale="54" orientation="portrait" horizontalDpi="0" verticalDpi="0" r:id="rId1"/>
  <rowBreaks count="1" manualBreakCount="1">
    <brk id="78" max="16383" man="1"/>
  </rowBreaks>
  <colBreaks count="1" manualBreakCount="1">
    <brk id="16" max="144" man="1"/>
  </colBreaks>
  <ignoredErrors>
    <ignoredError sqref="A12:P14 A15:O51 L56:L65 A89:P111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ADBE7-6BBE-423C-A08F-8ED7091EE9B8}">
  <dimension ref="A1:Q150"/>
  <sheetViews>
    <sheetView topLeftCell="A82" zoomScaleNormal="100" workbookViewId="0">
      <selection activeCell="I111" sqref="I111"/>
    </sheetView>
  </sheetViews>
  <sheetFormatPr baseColWidth="10" defaultRowHeight="15" x14ac:dyDescent="0.25"/>
  <cols>
    <col min="1" max="1" width="5.140625" style="81" customWidth="1"/>
    <col min="2" max="2" width="5.28515625" style="81" customWidth="1"/>
    <col min="3" max="3" width="5" style="81" customWidth="1"/>
    <col min="4" max="4" width="9.7109375" style="81" customWidth="1"/>
    <col min="5" max="5" width="7.7109375" style="81" customWidth="1"/>
    <col min="6" max="6" width="5.140625" style="81" customWidth="1"/>
    <col min="7" max="7" width="6.28515625" style="81" customWidth="1"/>
    <col min="8" max="8" width="2.85546875" style="81" customWidth="1"/>
    <col min="9" max="9" width="6.42578125" style="81" customWidth="1"/>
    <col min="10" max="10" width="5.140625" style="81" customWidth="1"/>
    <col min="11" max="11" width="6.140625" style="81" customWidth="1"/>
    <col min="12" max="13" width="6.7109375" style="81" customWidth="1"/>
    <col min="14" max="14" width="44.42578125" style="81" customWidth="1"/>
    <col min="15" max="15" width="12.7109375" style="81" customWidth="1"/>
    <col min="16" max="16" width="21.42578125" style="81" bestFit="1" customWidth="1"/>
    <col min="17" max="17" width="9.7109375" style="81" customWidth="1"/>
  </cols>
  <sheetData>
    <row r="1" spans="1:17" ht="15.75" thickBot="1" x14ac:dyDescent="0.3"/>
    <row r="2" spans="1:17" x14ac:dyDescent="0.25">
      <c r="A2" s="82" t="s">
        <v>191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4"/>
    </row>
    <row r="3" spans="1:17" x14ac:dyDescent="0.25">
      <c r="A3" s="85" t="s">
        <v>54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7"/>
    </row>
    <row r="4" spans="1:17" ht="15.75" x14ac:dyDescent="0.3">
      <c r="A4" s="88"/>
      <c r="P4" s="340" t="s">
        <v>55</v>
      </c>
      <c r="Q4" s="231"/>
    </row>
    <row r="5" spans="1:17" x14ac:dyDescent="0.25">
      <c r="A5" s="88"/>
      <c r="Q5" s="90"/>
    </row>
    <row r="6" spans="1:17" x14ac:dyDescent="0.25">
      <c r="A6" s="91" t="s">
        <v>56</v>
      </c>
      <c r="O6" s="92" t="s">
        <v>157</v>
      </c>
      <c r="P6" s="222"/>
      <c r="Q6" s="90"/>
    </row>
    <row r="7" spans="1:17" x14ac:dyDescent="0.25">
      <c r="A7" s="91" t="s">
        <v>57</v>
      </c>
      <c r="O7" s="92" t="s">
        <v>3</v>
      </c>
      <c r="P7" s="222"/>
      <c r="Q7" s="90"/>
    </row>
    <row r="8" spans="1:17" x14ac:dyDescent="0.25">
      <c r="A8" s="91" t="str">
        <f>+'[1]Hoja2 - F'!A90</f>
        <v>MES: JUNIO</v>
      </c>
      <c r="O8" s="92" t="s">
        <v>5</v>
      </c>
      <c r="P8" s="222"/>
      <c r="Q8" s="90"/>
    </row>
    <row r="9" spans="1:17" ht="15.75" thickBot="1" x14ac:dyDescent="0.3">
      <c r="A9" s="93" t="str">
        <f>+[1]Hoja1!B9</f>
        <v>AÑO : 2026</v>
      </c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 t="s">
        <v>7</v>
      </c>
      <c r="P9" s="94"/>
      <c r="Q9" s="95"/>
    </row>
    <row r="10" spans="1:17" ht="15.75" thickBot="1" x14ac:dyDescent="0.3">
      <c r="A10" s="341"/>
      <c r="B10" s="342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94"/>
      <c r="P10" s="296"/>
      <c r="Q10" s="343"/>
    </row>
    <row r="11" spans="1:17" x14ac:dyDescent="0.25">
      <c r="A11" s="304" t="s">
        <v>58</v>
      </c>
      <c r="B11" s="305"/>
      <c r="C11" s="305"/>
      <c r="D11" s="305"/>
      <c r="E11" s="305"/>
      <c r="F11" s="305"/>
      <c r="G11" s="305"/>
      <c r="H11" s="305"/>
      <c r="I11" s="305"/>
      <c r="J11" s="305"/>
      <c r="K11" s="305"/>
      <c r="L11" s="305"/>
      <c r="M11" s="344"/>
      <c r="N11" s="344"/>
      <c r="O11" s="307" t="s">
        <v>59</v>
      </c>
      <c r="P11" s="305"/>
      <c r="Q11" s="308"/>
    </row>
    <row r="12" spans="1:17" x14ac:dyDescent="0.25">
      <c r="A12" s="309" t="s">
        <v>13</v>
      </c>
      <c r="B12" s="310"/>
      <c r="C12" s="310"/>
      <c r="D12" s="310"/>
      <c r="E12" s="310"/>
      <c r="F12" s="310"/>
      <c r="G12" s="311"/>
      <c r="H12" s="345"/>
      <c r="I12" s="345"/>
      <c r="J12" s="346" t="s">
        <v>60</v>
      </c>
      <c r="K12" s="347"/>
      <c r="L12" s="347"/>
      <c r="M12" s="347"/>
      <c r="N12" s="115"/>
      <c r="O12" s="246" t="s">
        <v>61</v>
      </c>
      <c r="P12" s="247" t="s">
        <v>62</v>
      </c>
      <c r="Q12" s="248" t="s">
        <v>63</v>
      </c>
    </row>
    <row r="13" spans="1:17" x14ac:dyDescent="0.25">
      <c r="A13" s="186"/>
      <c r="B13" s="111" t="s">
        <v>64</v>
      </c>
      <c r="C13" s="187"/>
      <c r="D13" s="111"/>
      <c r="E13" s="187"/>
      <c r="F13" s="111"/>
      <c r="G13" s="187"/>
      <c r="H13" s="187"/>
      <c r="I13" s="187"/>
      <c r="J13" s="111"/>
      <c r="K13" s="111"/>
      <c r="L13" s="348"/>
      <c r="M13" s="348"/>
      <c r="N13" s="188"/>
      <c r="O13" s="349"/>
      <c r="P13" s="117"/>
      <c r="Q13" s="118"/>
    </row>
    <row r="14" spans="1:17" ht="15.75" thickBot="1" x14ac:dyDescent="0.3">
      <c r="A14" s="189" t="s">
        <v>65</v>
      </c>
      <c r="B14" s="190" t="s">
        <v>65</v>
      </c>
      <c r="C14" s="122" t="s">
        <v>66</v>
      </c>
      <c r="D14" s="190" t="s">
        <v>67</v>
      </c>
      <c r="E14" s="122" t="s">
        <v>68</v>
      </c>
      <c r="F14" s="190" t="s">
        <v>69</v>
      </c>
      <c r="G14" s="122" t="s">
        <v>139</v>
      </c>
      <c r="H14" s="122"/>
      <c r="I14" s="122" t="s">
        <v>71</v>
      </c>
      <c r="J14" s="190" t="s">
        <v>72</v>
      </c>
      <c r="K14" s="190" t="s">
        <v>73</v>
      </c>
      <c r="L14" s="350" t="s">
        <v>158</v>
      </c>
      <c r="M14" s="350" t="s">
        <v>75</v>
      </c>
      <c r="N14" s="191"/>
      <c r="O14" s="351" t="s">
        <v>20</v>
      </c>
      <c r="P14" s="193" t="s">
        <v>21</v>
      </c>
      <c r="Q14" s="194" t="s">
        <v>22</v>
      </c>
    </row>
    <row r="15" spans="1:17" x14ac:dyDescent="0.25">
      <c r="A15" s="127" t="s">
        <v>76</v>
      </c>
      <c r="B15" s="128" t="s">
        <v>77</v>
      </c>
      <c r="C15" s="129"/>
      <c r="D15" s="130" t="s">
        <v>26</v>
      </c>
      <c r="E15" s="129"/>
      <c r="F15" s="195" t="s">
        <v>78</v>
      </c>
      <c r="G15" s="129"/>
      <c r="H15" s="195"/>
      <c r="I15" s="132">
        <v>2</v>
      </c>
      <c r="J15" s="133">
        <v>1</v>
      </c>
      <c r="K15" s="134"/>
      <c r="L15" s="135"/>
      <c r="M15" s="136"/>
      <c r="N15" s="129" t="s">
        <v>79</v>
      </c>
      <c r="O15" s="199"/>
      <c r="P15" s="352">
        <f>+P16+P26+P30+P33</f>
        <v>73483902</v>
      </c>
      <c r="Q15" s="140">
        <f>+Q16+Q20+Q33</f>
        <v>0</v>
      </c>
    </row>
    <row r="16" spans="1:17" x14ac:dyDescent="0.25">
      <c r="A16" s="141"/>
      <c r="B16" s="142"/>
      <c r="C16" s="143"/>
      <c r="D16" s="144"/>
      <c r="E16" s="143"/>
      <c r="G16" s="143"/>
      <c r="I16" s="145">
        <v>2</v>
      </c>
      <c r="J16" s="146">
        <v>1</v>
      </c>
      <c r="K16" s="147">
        <v>1</v>
      </c>
      <c r="L16" s="145"/>
      <c r="M16" s="136"/>
      <c r="N16" s="202" t="s">
        <v>192</v>
      </c>
      <c r="O16" s="138"/>
      <c r="P16" s="148">
        <f>+P17+P20+P23+P24</f>
        <v>66009402</v>
      </c>
      <c r="Q16" s="149">
        <f>+Q18+Q19</f>
        <v>0</v>
      </c>
    </row>
    <row r="17" spans="1:17" x14ac:dyDescent="0.25">
      <c r="A17" s="141"/>
      <c r="B17" s="142"/>
      <c r="C17" s="143"/>
      <c r="D17" s="144"/>
      <c r="E17" s="143"/>
      <c r="G17" s="143"/>
      <c r="I17" s="145">
        <v>2</v>
      </c>
      <c r="J17" s="146">
        <v>1</v>
      </c>
      <c r="K17" s="147">
        <v>1</v>
      </c>
      <c r="L17" s="145">
        <v>1</v>
      </c>
      <c r="M17" s="136"/>
      <c r="N17" s="202" t="s">
        <v>81</v>
      </c>
      <c r="O17" s="138"/>
      <c r="P17" s="159">
        <f>+P18+P19</f>
        <v>47764248</v>
      </c>
      <c r="Q17" s="149"/>
    </row>
    <row r="18" spans="1:17" x14ac:dyDescent="0.25">
      <c r="A18" s="141"/>
      <c r="B18" s="142"/>
      <c r="C18" s="143"/>
      <c r="D18" s="144"/>
      <c r="E18" s="143"/>
      <c r="G18" s="131" t="s">
        <v>25</v>
      </c>
      <c r="H18" s="353"/>
      <c r="I18" s="150" t="s">
        <v>53</v>
      </c>
      <c r="J18" s="146">
        <v>1</v>
      </c>
      <c r="K18" s="147">
        <v>1</v>
      </c>
      <c r="L18" s="145">
        <v>1</v>
      </c>
      <c r="M18" s="150" t="s">
        <v>26</v>
      </c>
      <c r="N18" s="143" t="s">
        <v>82</v>
      </c>
      <c r="O18" s="151"/>
      <c r="P18" s="158">
        <f>ROUND([1]Hoja1!I19*0.63,0)</f>
        <v>12115494</v>
      </c>
      <c r="Q18" s="153"/>
    </row>
    <row r="19" spans="1:17" x14ac:dyDescent="0.25">
      <c r="A19" s="141"/>
      <c r="B19" s="142"/>
      <c r="C19" s="143"/>
      <c r="D19" s="144"/>
      <c r="E19" s="143"/>
      <c r="G19" s="143">
        <v>9998</v>
      </c>
      <c r="I19" s="150" t="s">
        <v>53</v>
      </c>
      <c r="J19" s="146">
        <v>1</v>
      </c>
      <c r="K19" s="147">
        <v>1</v>
      </c>
      <c r="L19" s="145">
        <v>1</v>
      </c>
      <c r="M19" s="150" t="s">
        <v>26</v>
      </c>
      <c r="N19" s="143" t="s">
        <v>82</v>
      </c>
      <c r="O19" s="151"/>
      <c r="P19" s="152">
        <f>ROUND([1]Calculo!H52-P18,0)</f>
        <v>35648754</v>
      </c>
      <c r="Q19" s="153"/>
    </row>
    <row r="20" spans="1:17" x14ac:dyDescent="0.25">
      <c r="A20" s="141"/>
      <c r="B20" s="142"/>
      <c r="C20" s="143"/>
      <c r="D20" s="144"/>
      <c r="E20" s="143"/>
      <c r="G20" s="143">
        <v>9998</v>
      </c>
      <c r="I20" s="145">
        <v>2</v>
      </c>
      <c r="J20" s="154">
        <v>1</v>
      </c>
      <c r="K20" s="155">
        <v>1</v>
      </c>
      <c r="L20" s="135">
        <v>2</v>
      </c>
      <c r="M20" s="136"/>
      <c r="N20" s="143" t="s">
        <v>84</v>
      </c>
      <c r="O20" s="138"/>
      <c r="P20" s="148">
        <f>ROUND(P21+P22,0)</f>
        <v>601565</v>
      </c>
      <c r="Q20" s="149">
        <f>+Q21</f>
        <v>0</v>
      </c>
    </row>
    <row r="21" spans="1:17" x14ac:dyDescent="0.25">
      <c r="A21" s="141"/>
      <c r="B21" s="142"/>
      <c r="C21" s="143"/>
      <c r="D21" s="144"/>
      <c r="E21" s="143"/>
      <c r="G21" s="143"/>
      <c r="I21" s="145">
        <v>2</v>
      </c>
      <c r="J21" s="154">
        <v>1</v>
      </c>
      <c r="K21" s="155">
        <v>1</v>
      </c>
      <c r="L21" s="135">
        <v>2</v>
      </c>
      <c r="M21" s="150" t="s">
        <v>29</v>
      </c>
      <c r="N21" s="205" t="s">
        <v>85</v>
      </c>
      <c r="O21" s="151"/>
      <c r="P21" s="152">
        <f>[1]Calculo!$H$55</f>
        <v>601565</v>
      </c>
      <c r="Q21" s="153"/>
    </row>
    <row r="22" spans="1:17" hidden="1" x14ac:dyDescent="0.25">
      <c r="A22" s="141"/>
      <c r="B22" s="142"/>
      <c r="C22" s="143"/>
      <c r="D22" s="144"/>
      <c r="E22" s="143"/>
      <c r="G22" s="131" t="s">
        <v>25</v>
      </c>
      <c r="H22" s="353"/>
      <c r="I22" s="145">
        <v>2</v>
      </c>
      <c r="J22" s="154">
        <v>1</v>
      </c>
      <c r="K22" s="155">
        <v>1</v>
      </c>
      <c r="L22" s="135">
        <v>2</v>
      </c>
      <c r="M22" s="150" t="s">
        <v>35</v>
      </c>
      <c r="N22" s="81" t="s">
        <v>86</v>
      </c>
      <c r="O22" s="151"/>
      <c r="P22" s="152">
        <f>[1]Calculo!H56</f>
        <v>0</v>
      </c>
      <c r="Q22" s="153"/>
    </row>
    <row r="23" spans="1:17" x14ac:dyDescent="0.25">
      <c r="A23" s="141"/>
      <c r="B23" s="142"/>
      <c r="C23" s="143"/>
      <c r="D23" s="144"/>
      <c r="E23" s="143"/>
      <c r="G23" s="143">
        <v>9998</v>
      </c>
      <c r="I23" s="145">
        <v>2</v>
      </c>
      <c r="J23" s="146">
        <v>1</v>
      </c>
      <c r="K23" s="147">
        <v>1</v>
      </c>
      <c r="L23" s="135">
        <v>4</v>
      </c>
      <c r="M23" s="150"/>
      <c r="N23" s="205" t="s">
        <v>160</v>
      </c>
      <c r="O23" s="151"/>
      <c r="P23" s="152">
        <f>ROUND([1]Calculo!$H$61,0)</f>
        <v>14335685</v>
      </c>
      <c r="Q23" s="153"/>
    </row>
    <row r="24" spans="1:17" x14ac:dyDescent="0.25">
      <c r="A24" s="141"/>
      <c r="B24" s="142"/>
      <c r="C24" s="143"/>
      <c r="D24" s="144"/>
      <c r="E24" s="143"/>
      <c r="G24" s="143">
        <v>9998</v>
      </c>
      <c r="I24" s="145">
        <v>2</v>
      </c>
      <c r="J24" s="146">
        <v>1</v>
      </c>
      <c r="K24" s="147">
        <v>1</v>
      </c>
      <c r="L24" s="135">
        <v>5</v>
      </c>
      <c r="M24" s="150"/>
      <c r="N24" s="205" t="s">
        <v>88</v>
      </c>
      <c r="O24" s="151"/>
      <c r="P24" s="148">
        <f>+P25</f>
        <v>3307904</v>
      </c>
      <c r="Q24" s="153"/>
    </row>
    <row r="25" spans="1:17" x14ac:dyDescent="0.25">
      <c r="A25" s="141"/>
      <c r="B25" s="142"/>
      <c r="C25" s="143"/>
      <c r="D25" s="144"/>
      <c r="E25" s="143"/>
      <c r="G25" s="143"/>
      <c r="I25" s="145">
        <v>2</v>
      </c>
      <c r="J25" s="146">
        <v>1</v>
      </c>
      <c r="K25" s="147">
        <v>1</v>
      </c>
      <c r="L25" s="145">
        <v>5</v>
      </c>
      <c r="M25" s="150" t="s">
        <v>26</v>
      </c>
      <c r="N25" s="81" t="s">
        <v>88</v>
      </c>
      <c r="O25" s="151"/>
      <c r="P25" s="152">
        <f>ROUND([1]Calculo!$H$64,0)</f>
        <v>3307904</v>
      </c>
      <c r="Q25" s="153"/>
    </row>
    <row r="26" spans="1:17" x14ac:dyDescent="0.25">
      <c r="A26" s="141"/>
      <c r="B26" s="142"/>
      <c r="C26" s="143"/>
      <c r="D26" s="144"/>
      <c r="E26" s="143"/>
      <c r="G26" s="143">
        <v>9998</v>
      </c>
      <c r="I26" s="145">
        <v>2</v>
      </c>
      <c r="J26" s="154">
        <v>1</v>
      </c>
      <c r="K26" s="155">
        <v>2</v>
      </c>
      <c r="L26" s="135"/>
      <c r="M26" s="136"/>
      <c r="N26" s="137" t="s">
        <v>89</v>
      </c>
      <c r="O26" s="151"/>
      <c r="P26" s="148">
        <f>+P27</f>
        <v>2611790</v>
      </c>
      <c r="Q26" s="153"/>
    </row>
    <row r="27" spans="1:17" x14ac:dyDescent="0.25">
      <c r="A27" s="141"/>
      <c r="B27" s="142"/>
      <c r="C27" s="143"/>
      <c r="D27" s="144"/>
      <c r="E27" s="143"/>
      <c r="G27" s="143"/>
      <c r="I27" s="145">
        <v>2</v>
      </c>
      <c r="J27" s="146">
        <v>2</v>
      </c>
      <c r="K27" s="147">
        <v>2</v>
      </c>
      <c r="L27" s="135">
        <v>2</v>
      </c>
      <c r="M27" s="150"/>
      <c r="N27" s="81" t="s">
        <v>90</v>
      </c>
      <c r="O27" s="151"/>
      <c r="P27" s="148">
        <f>+P29</f>
        <v>2611790</v>
      </c>
      <c r="Q27" s="153"/>
    </row>
    <row r="28" spans="1:17" hidden="1" x14ac:dyDescent="0.25">
      <c r="A28" s="141"/>
      <c r="B28" s="142"/>
      <c r="C28" s="143"/>
      <c r="D28" s="144"/>
      <c r="E28" s="143"/>
      <c r="G28" s="143"/>
      <c r="I28" s="145">
        <v>2</v>
      </c>
      <c r="J28" s="146">
        <v>1</v>
      </c>
      <c r="K28" s="147">
        <v>2</v>
      </c>
      <c r="L28" s="145">
        <v>2</v>
      </c>
      <c r="M28" s="150" t="s">
        <v>32</v>
      </c>
      <c r="N28" s="81" t="s">
        <v>161</v>
      </c>
      <c r="O28" s="151"/>
      <c r="P28" s="152">
        <f>[1]Calculo!H72</f>
        <v>0</v>
      </c>
      <c r="Q28" s="153"/>
    </row>
    <row r="29" spans="1:17" x14ac:dyDescent="0.25">
      <c r="A29" s="141"/>
      <c r="B29" s="142"/>
      <c r="C29" s="143"/>
      <c r="D29" s="144"/>
      <c r="E29" s="143"/>
      <c r="G29" s="143"/>
      <c r="I29" s="145">
        <v>2</v>
      </c>
      <c r="J29" s="146">
        <v>1</v>
      </c>
      <c r="K29" s="147">
        <v>2</v>
      </c>
      <c r="L29" s="145">
        <v>2</v>
      </c>
      <c r="M29" s="150" t="s">
        <v>92</v>
      </c>
      <c r="N29" s="81" t="s">
        <v>93</v>
      </c>
      <c r="O29" s="151"/>
      <c r="P29" s="152">
        <f>[1]Calculo!$H$73</f>
        <v>2611790</v>
      </c>
      <c r="Q29" s="153"/>
    </row>
    <row r="30" spans="1:17" x14ac:dyDescent="0.25">
      <c r="A30" s="141"/>
      <c r="B30" s="142"/>
      <c r="C30" s="143"/>
      <c r="D30" s="144"/>
      <c r="E30" s="143"/>
      <c r="G30" s="143">
        <v>9998</v>
      </c>
      <c r="I30" s="145">
        <v>2</v>
      </c>
      <c r="J30" s="154">
        <v>1</v>
      </c>
      <c r="K30" s="155">
        <v>4</v>
      </c>
      <c r="L30" s="145"/>
      <c r="M30" s="150"/>
      <c r="N30" s="204" t="s">
        <v>94</v>
      </c>
      <c r="O30" s="151"/>
      <c r="P30" s="148">
        <f>+P31</f>
        <v>1474016</v>
      </c>
      <c r="Q30" s="153"/>
    </row>
    <row r="31" spans="1:17" x14ac:dyDescent="0.25">
      <c r="A31" s="141"/>
      <c r="B31" s="142"/>
      <c r="C31" s="143"/>
      <c r="D31" s="144"/>
      <c r="E31" s="143"/>
      <c r="G31" s="143"/>
      <c r="I31" s="145">
        <v>2</v>
      </c>
      <c r="J31" s="146">
        <v>1</v>
      </c>
      <c r="K31" s="147">
        <v>4</v>
      </c>
      <c r="L31" s="145">
        <v>2</v>
      </c>
      <c r="M31" s="150"/>
      <c r="N31" s="205" t="s">
        <v>95</v>
      </c>
      <c r="O31" s="151"/>
      <c r="P31" s="152">
        <f>+P32</f>
        <v>1474016</v>
      </c>
      <c r="Q31" s="153"/>
    </row>
    <row r="32" spans="1:17" x14ac:dyDescent="0.25">
      <c r="A32" s="141"/>
      <c r="B32" s="142"/>
      <c r="C32" s="143"/>
      <c r="D32" s="144"/>
      <c r="E32" s="143"/>
      <c r="G32" s="143"/>
      <c r="I32" s="145">
        <v>2</v>
      </c>
      <c r="J32" s="146">
        <v>1</v>
      </c>
      <c r="K32" s="147">
        <v>4</v>
      </c>
      <c r="L32" s="145">
        <v>2</v>
      </c>
      <c r="M32" s="150" t="s">
        <v>35</v>
      </c>
      <c r="N32" s="143" t="s">
        <v>96</v>
      </c>
      <c r="O32" s="151"/>
      <c r="P32" s="152">
        <f>[1]Calculo!$H$77</f>
        <v>1474016</v>
      </c>
      <c r="Q32" s="153"/>
    </row>
    <row r="33" spans="1:17" x14ac:dyDescent="0.25">
      <c r="A33" s="141"/>
      <c r="B33" s="142"/>
      <c r="C33" s="143"/>
      <c r="D33" s="144"/>
      <c r="E33" s="143"/>
      <c r="G33" s="143">
        <v>9998</v>
      </c>
      <c r="I33" s="145">
        <v>2</v>
      </c>
      <c r="J33" s="154">
        <v>1</v>
      </c>
      <c r="K33" s="155">
        <v>5</v>
      </c>
      <c r="L33" s="145"/>
      <c r="M33" s="150"/>
      <c r="N33" s="202" t="s">
        <v>97</v>
      </c>
      <c r="O33" s="138"/>
      <c r="P33" s="148">
        <f>+P34</f>
        <v>3388694</v>
      </c>
      <c r="Q33" s="149">
        <f>+Q34</f>
        <v>0</v>
      </c>
    </row>
    <row r="34" spans="1:17" x14ac:dyDescent="0.25">
      <c r="A34" s="141"/>
      <c r="B34" s="142"/>
      <c r="C34" s="143"/>
      <c r="D34" s="144"/>
      <c r="E34" s="143"/>
      <c r="G34" s="143"/>
      <c r="I34" s="145">
        <v>2</v>
      </c>
      <c r="J34" s="146">
        <v>5</v>
      </c>
      <c r="K34" s="147">
        <v>5</v>
      </c>
      <c r="L34" s="145">
        <v>2</v>
      </c>
      <c r="M34" s="150"/>
      <c r="N34" s="143" t="s">
        <v>98</v>
      </c>
      <c r="O34" s="151"/>
      <c r="P34" s="152">
        <f>[1]Calculo!$H$85</f>
        <v>3388694</v>
      </c>
      <c r="Q34" s="153"/>
    </row>
    <row r="35" spans="1:17" x14ac:dyDescent="0.25">
      <c r="A35" s="141"/>
      <c r="B35" s="142"/>
      <c r="C35" s="143"/>
      <c r="D35" s="144"/>
      <c r="E35" s="143"/>
      <c r="G35" s="143"/>
      <c r="I35" s="143"/>
      <c r="K35" s="143"/>
      <c r="L35" s="205"/>
      <c r="M35" s="329"/>
      <c r="N35" s="143"/>
      <c r="O35" s="151"/>
      <c r="P35" s="354"/>
      <c r="Q35" s="153"/>
    </row>
    <row r="36" spans="1:17" x14ac:dyDescent="0.25">
      <c r="A36" s="141"/>
      <c r="B36" s="142"/>
      <c r="C36" s="143"/>
      <c r="D36" s="144"/>
      <c r="E36" s="143"/>
      <c r="G36" s="143">
        <v>9998</v>
      </c>
      <c r="I36" s="145">
        <v>2</v>
      </c>
      <c r="J36" s="154">
        <v>2</v>
      </c>
      <c r="K36" s="155"/>
      <c r="L36" s="135"/>
      <c r="M36" s="328"/>
      <c r="N36" s="202" t="s">
        <v>163</v>
      </c>
      <c r="O36" s="138"/>
      <c r="P36" s="148">
        <f>+P37+P43+P45+P47+P49+P52+P55+P62</f>
        <v>35964922.049999997</v>
      </c>
      <c r="Q36" s="149">
        <f>+Q37+Q43+Q45+Q47+Q49+Q52+Q55+Q62</f>
        <v>0</v>
      </c>
    </row>
    <row r="37" spans="1:17" x14ac:dyDescent="0.25">
      <c r="A37" s="141"/>
      <c r="B37" s="142"/>
      <c r="C37" s="143"/>
      <c r="D37" s="144"/>
      <c r="E37" s="143"/>
      <c r="G37" s="143"/>
      <c r="I37" s="145">
        <v>2</v>
      </c>
      <c r="J37" s="154">
        <v>2</v>
      </c>
      <c r="K37" s="155">
        <v>1</v>
      </c>
      <c r="L37" s="135"/>
      <c r="M37" s="328"/>
      <c r="N37" s="202" t="s">
        <v>164</v>
      </c>
      <c r="O37" s="138"/>
      <c r="P37" s="148">
        <f>+P38+P39+P41+P42</f>
        <v>2990027</v>
      </c>
      <c r="Q37" s="149">
        <f>+Q38</f>
        <v>0</v>
      </c>
    </row>
    <row r="38" spans="1:17" x14ac:dyDescent="0.25">
      <c r="A38" s="141"/>
      <c r="B38" s="142"/>
      <c r="C38" s="143"/>
      <c r="D38" s="144"/>
      <c r="E38" s="143"/>
      <c r="G38" s="143"/>
      <c r="I38" s="145">
        <v>2</v>
      </c>
      <c r="J38" s="146">
        <v>2</v>
      </c>
      <c r="K38" s="147">
        <v>1</v>
      </c>
      <c r="L38" s="145">
        <v>3</v>
      </c>
      <c r="M38" s="329"/>
      <c r="N38" s="143" t="s">
        <v>165</v>
      </c>
      <c r="O38" s="151"/>
      <c r="P38" s="152">
        <f>[1]Calculo!$H$92</f>
        <v>1220789</v>
      </c>
      <c r="Q38" s="153"/>
    </row>
    <row r="39" spans="1:17" x14ac:dyDescent="0.25">
      <c r="A39" s="141"/>
      <c r="B39" s="142"/>
      <c r="C39" s="143"/>
      <c r="D39" s="144"/>
      <c r="E39" s="143"/>
      <c r="G39" s="143"/>
      <c r="I39" s="145">
        <v>2</v>
      </c>
      <c r="J39" s="146">
        <v>2</v>
      </c>
      <c r="K39" s="147">
        <v>1</v>
      </c>
      <c r="L39" s="135">
        <v>6</v>
      </c>
      <c r="M39" s="329"/>
      <c r="N39" s="143" t="s">
        <v>193</v>
      </c>
      <c r="O39" s="151"/>
      <c r="P39" s="148">
        <f>+P40</f>
        <v>1625798</v>
      </c>
      <c r="Q39" s="153"/>
    </row>
    <row r="40" spans="1:17" x14ac:dyDescent="0.25">
      <c r="A40" s="141"/>
      <c r="B40" s="142"/>
      <c r="C40" s="143"/>
      <c r="D40" s="144"/>
      <c r="E40" s="143"/>
      <c r="G40" s="143"/>
      <c r="I40" s="145">
        <v>2</v>
      </c>
      <c r="J40" s="146">
        <v>2</v>
      </c>
      <c r="K40" s="147">
        <v>1</v>
      </c>
      <c r="L40" s="135">
        <v>6</v>
      </c>
      <c r="M40" s="329" t="s">
        <v>26</v>
      </c>
      <c r="N40" s="143" t="s">
        <v>166</v>
      </c>
      <c r="O40" s="151"/>
      <c r="P40" s="152">
        <f>[1]Calculo!$H$96</f>
        <v>1625798</v>
      </c>
      <c r="Q40" s="153"/>
    </row>
    <row r="41" spans="1:17" x14ac:dyDescent="0.25">
      <c r="A41" s="141"/>
      <c r="B41" s="142"/>
      <c r="C41" s="143"/>
      <c r="D41" s="144"/>
      <c r="E41" s="143"/>
      <c r="G41" s="143"/>
      <c r="I41" s="145">
        <v>2</v>
      </c>
      <c r="J41" s="146">
        <v>2</v>
      </c>
      <c r="K41" s="147">
        <v>1</v>
      </c>
      <c r="L41" s="145">
        <v>7</v>
      </c>
      <c r="M41" s="329"/>
      <c r="N41" s="143" t="s">
        <v>104</v>
      </c>
      <c r="O41" s="151"/>
      <c r="P41" s="152">
        <f>[1]Calculo!$H$97</f>
        <v>104949</v>
      </c>
      <c r="Q41" s="153"/>
    </row>
    <row r="42" spans="1:17" x14ac:dyDescent="0.25">
      <c r="A42" s="141"/>
      <c r="B42" s="142"/>
      <c r="C42" s="143"/>
      <c r="D42" s="144"/>
      <c r="E42" s="143"/>
      <c r="G42" s="143"/>
      <c r="I42" s="145">
        <v>2</v>
      </c>
      <c r="J42" s="146">
        <v>2</v>
      </c>
      <c r="K42" s="147">
        <v>1</v>
      </c>
      <c r="L42" s="145">
        <v>8</v>
      </c>
      <c r="M42" s="329"/>
      <c r="N42" s="143" t="s">
        <v>194</v>
      </c>
      <c r="O42" s="151"/>
      <c r="P42" s="152">
        <f>[1]Calculo!$H$98</f>
        <v>38491</v>
      </c>
      <c r="Q42" s="153"/>
    </row>
    <row r="43" spans="1:17" x14ac:dyDescent="0.25">
      <c r="A43" s="141"/>
      <c r="B43" s="142"/>
      <c r="C43" s="143"/>
      <c r="D43" s="144"/>
      <c r="E43" s="143"/>
      <c r="G43" s="143"/>
      <c r="I43" s="145">
        <v>2</v>
      </c>
      <c r="J43" s="154">
        <v>2</v>
      </c>
      <c r="K43" s="155">
        <v>2</v>
      </c>
      <c r="L43" s="135"/>
      <c r="M43" s="328"/>
      <c r="N43" s="202" t="s">
        <v>168</v>
      </c>
      <c r="O43" s="138"/>
      <c r="P43" s="148">
        <f>+P44</f>
        <v>8559081</v>
      </c>
      <c r="Q43" s="149">
        <f>+Q44</f>
        <v>0</v>
      </c>
    </row>
    <row r="44" spans="1:17" x14ac:dyDescent="0.25">
      <c r="A44" s="141"/>
      <c r="B44" s="142"/>
      <c r="C44" s="143"/>
      <c r="D44" s="144"/>
      <c r="E44" s="143"/>
      <c r="G44" s="143"/>
      <c r="I44" s="145">
        <v>2</v>
      </c>
      <c r="J44" s="146">
        <v>2</v>
      </c>
      <c r="K44" s="147">
        <v>2</v>
      </c>
      <c r="L44" s="145">
        <v>1</v>
      </c>
      <c r="M44" s="329"/>
      <c r="N44" s="143" t="s">
        <v>107</v>
      </c>
      <c r="O44" s="151"/>
      <c r="P44" s="152">
        <f>[1]Calculo!$H$100</f>
        <v>8559081</v>
      </c>
      <c r="Q44" s="153"/>
    </row>
    <row r="45" spans="1:17" x14ac:dyDescent="0.25">
      <c r="A45" s="141"/>
      <c r="B45" s="142"/>
      <c r="C45" s="143"/>
      <c r="D45" s="144"/>
      <c r="E45" s="143"/>
      <c r="G45" s="143"/>
      <c r="I45" s="145">
        <v>2</v>
      </c>
      <c r="J45" s="154">
        <v>2</v>
      </c>
      <c r="K45" s="155">
        <v>3</v>
      </c>
      <c r="L45" s="135"/>
      <c r="M45" s="328"/>
      <c r="N45" s="202" t="s">
        <v>108</v>
      </c>
      <c r="O45" s="138"/>
      <c r="P45" s="148">
        <f>+P46</f>
        <v>1819326</v>
      </c>
      <c r="Q45" s="149">
        <f>+Q46</f>
        <v>0</v>
      </c>
    </row>
    <row r="46" spans="1:17" x14ac:dyDescent="0.25">
      <c r="A46" s="141"/>
      <c r="B46" s="142"/>
      <c r="C46" s="143"/>
      <c r="D46" s="144"/>
      <c r="E46" s="143"/>
      <c r="G46" s="143"/>
      <c r="I46" s="145">
        <v>2</v>
      </c>
      <c r="J46" s="154">
        <v>2</v>
      </c>
      <c r="K46" s="155">
        <v>3</v>
      </c>
      <c r="L46" s="145">
        <v>1</v>
      </c>
      <c r="M46" s="329"/>
      <c r="N46" s="143" t="s">
        <v>195</v>
      </c>
      <c r="O46" s="151"/>
      <c r="P46" s="152">
        <f>[1]Calculo!$H$106</f>
        <v>1819326</v>
      </c>
      <c r="Q46" s="153"/>
    </row>
    <row r="47" spans="1:17" x14ac:dyDescent="0.25">
      <c r="A47" s="141"/>
      <c r="B47" s="142"/>
      <c r="C47" s="143"/>
      <c r="D47" s="144"/>
      <c r="E47" s="143"/>
      <c r="G47" s="143"/>
      <c r="I47" s="145">
        <v>2</v>
      </c>
      <c r="J47" s="154">
        <v>2</v>
      </c>
      <c r="K47" s="155">
        <v>4</v>
      </c>
      <c r="L47" s="135"/>
      <c r="M47" s="328"/>
      <c r="N47" s="202" t="s">
        <v>196</v>
      </c>
      <c r="O47" s="138"/>
      <c r="P47" s="148">
        <f>+P48</f>
        <v>163488</v>
      </c>
      <c r="Q47" s="149">
        <f>+Q48</f>
        <v>0</v>
      </c>
    </row>
    <row r="48" spans="1:17" x14ac:dyDescent="0.25">
      <c r="A48" s="141"/>
      <c r="B48" s="142"/>
      <c r="C48" s="143"/>
      <c r="D48" s="144"/>
      <c r="E48" s="143"/>
      <c r="G48" s="143"/>
      <c r="I48" s="145">
        <v>2</v>
      </c>
      <c r="J48" s="154">
        <v>2</v>
      </c>
      <c r="K48" s="155">
        <v>4</v>
      </c>
      <c r="L48" s="145">
        <v>1</v>
      </c>
      <c r="M48" s="329"/>
      <c r="N48" s="143" t="s">
        <v>111</v>
      </c>
      <c r="O48" s="151"/>
      <c r="P48" s="152">
        <f>[1]Calculo!$H$110</f>
        <v>163488</v>
      </c>
      <c r="Q48" s="153"/>
    </row>
    <row r="49" spans="1:17" x14ac:dyDescent="0.25">
      <c r="A49" s="141"/>
      <c r="B49" s="142"/>
      <c r="C49" s="143"/>
      <c r="D49" s="144"/>
      <c r="E49" s="143"/>
      <c r="G49" s="143"/>
      <c r="I49" s="145">
        <v>2</v>
      </c>
      <c r="J49" s="154">
        <v>2</v>
      </c>
      <c r="K49" s="155">
        <v>5</v>
      </c>
      <c r="L49" s="135"/>
      <c r="M49" s="328"/>
      <c r="N49" s="202" t="s">
        <v>112</v>
      </c>
      <c r="O49" s="138"/>
      <c r="P49" s="148">
        <f>+P50+P51</f>
        <v>1549674</v>
      </c>
      <c r="Q49" s="149">
        <f>+Q50</f>
        <v>0</v>
      </c>
    </row>
    <row r="50" spans="1:17" x14ac:dyDescent="0.25">
      <c r="A50" s="141"/>
      <c r="B50" s="142"/>
      <c r="C50" s="143"/>
      <c r="D50" s="144"/>
      <c r="E50" s="143"/>
      <c r="G50" s="143"/>
      <c r="I50" s="145">
        <v>2</v>
      </c>
      <c r="J50" s="154">
        <v>2</v>
      </c>
      <c r="K50" s="155">
        <v>5</v>
      </c>
      <c r="L50" s="145">
        <v>1</v>
      </c>
      <c r="M50" s="329"/>
      <c r="N50" s="143" t="s">
        <v>113</v>
      </c>
      <c r="O50" s="151"/>
      <c r="P50" s="152">
        <f>ROUND([1]Calculo!$H$115,0)</f>
        <v>1232784</v>
      </c>
      <c r="Q50" s="153"/>
    </row>
    <row r="51" spans="1:17" x14ac:dyDescent="0.25">
      <c r="A51" s="141"/>
      <c r="B51" s="142"/>
      <c r="C51" s="143"/>
      <c r="D51" s="144"/>
      <c r="E51" s="143"/>
      <c r="G51" s="143"/>
      <c r="I51" s="145">
        <v>2</v>
      </c>
      <c r="J51" s="154">
        <v>2</v>
      </c>
      <c r="K51" s="155">
        <v>5</v>
      </c>
      <c r="L51" s="145">
        <v>4</v>
      </c>
      <c r="M51" s="329"/>
      <c r="N51" s="81" t="s">
        <v>114</v>
      </c>
      <c r="O51" s="151"/>
      <c r="P51" s="152">
        <f>[1]Calculo!$H$121</f>
        <v>316890</v>
      </c>
      <c r="Q51" s="153"/>
    </row>
    <row r="52" spans="1:17" x14ac:dyDescent="0.25">
      <c r="A52" s="141"/>
      <c r="B52" s="142"/>
      <c r="C52" s="143"/>
      <c r="D52" s="144"/>
      <c r="E52" s="143"/>
      <c r="G52" s="143"/>
      <c r="I52" s="145">
        <v>2</v>
      </c>
      <c r="J52" s="154">
        <v>2</v>
      </c>
      <c r="K52" s="155">
        <v>6</v>
      </c>
      <c r="L52" s="135"/>
      <c r="M52" s="328"/>
      <c r="N52" s="202" t="s">
        <v>115</v>
      </c>
      <c r="O52" s="138"/>
      <c r="P52" s="148">
        <f>+P53+P54</f>
        <v>8786854</v>
      </c>
      <c r="Q52" s="149">
        <f>+Q53</f>
        <v>0</v>
      </c>
    </row>
    <row r="53" spans="1:17" x14ac:dyDescent="0.25">
      <c r="A53" s="141"/>
      <c r="B53" s="142"/>
      <c r="C53" s="143"/>
      <c r="D53" s="144"/>
      <c r="E53" s="143"/>
      <c r="G53" s="143"/>
      <c r="I53" s="145">
        <v>2</v>
      </c>
      <c r="J53" s="154">
        <v>2</v>
      </c>
      <c r="K53" s="155">
        <v>6</v>
      </c>
      <c r="L53" s="145">
        <v>2</v>
      </c>
      <c r="M53" s="329"/>
      <c r="N53" s="143" t="s">
        <v>197</v>
      </c>
      <c r="O53" s="151"/>
      <c r="P53" s="152">
        <f>[1]Calculo!$H$129</f>
        <v>463125</v>
      </c>
      <c r="Q53" s="153"/>
    </row>
    <row r="54" spans="1:17" x14ac:dyDescent="0.25">
      <c r="A54" s="141"/>
      <c r="B54" s="142"/>
      <c r="C54" s="143"/>
      <c r="D54" s="144"/>
      <c r="E54" s="143"/>
      <c r="G54" s="143"/>
      <c r="I54" s="145">
        <v>2</v>
      </c>
      <c r="J54" s="154">
        <v>2</v>
      </c>
      <c r="K54" s="155">
        <v>6</v>
      </c>
      <c r="L54" s="145">
        <v>3</v>
      </c>
      <c r="M54" s="329"/>
      <c r="N54" s="143" t="s">
        <v>198</v>
      </c>
      <c r="O54" s="151"/>
      <c r="P54" s="152">
        <f>[1]Calculo!$H$135</f>
        <v>8323729</v>
      </c>
      <c r="Q54" s="153"/>
    </row>
    <row r="55" spans="1:17" ht="29.25" x14ac:dyDescent="0.25">
      <c r="A55" s="141"/>
      <c r="B55" s="142"/>
      <c r="C55" s="143"/>
      <c r="D55" s="144"/>
      <c r="E55" s="143"/>
      <c r="G55" s="143"/>
      <c r="I55" s="145">
        <v>2</v>
      </c>
      <c r="J55" s="154">
        <v>2</v>
      </c>
      <c r="K55" s="155">
        <v>7</v>
      </c>
      <c r="L55" s="204"/>
      <c r="M55" s="328"/>
      <c r="N55" s="355" t="s">
        <v>199</v>
      </c>
      <c r="O55" s="138"/>
      <c r="P55" s="148">
        <f>+P56+P58</f>
        <v>1001350</v>
      </c>
      <c r="Q55" s="149">
        <f>+Q56+Q58</f>
        <v>0</v>
      </c>
    </row>
    <row r="56" spans="1:17" x14ac:dyDescent="0.25">
      <c r="A56" s="141"/>
      <c r="B56" s="142"/>
      <c r="C56" s="143"/>
      <c r="D56" s="144"/>
      <c r="E56" s="143"/>
      <c r="G56" s="143"/>
      <c r="I56" s="145">
        <v>2</v>
      </c>
      <c r="J56" s="154">
        <v>2</v>
      </c>
      <c r="K56" s="155">
        <v>7</v>
      </c>
      <c r="L56" s="135">
        <v>1</v>
      </c>
      <c r="M56" s="329"/>
      <c r="N56" s="143" t="s">
        <v>175</v>
      </c>
      <c r="O56" s="151"/>
      <c r="P56" s="148">
        <f>+P57</f>
        <v>352970</v>
      </c>
      <c r="Q56" s="153"/>
    </row>
    <row r="57" spans="1:17" x14ac:dyDescent="0.25">
      <c r="A57" s="141"/>
      <c r="B57" s="142"/>
      <c r="C57" s="143"/>
      <c r="D57" s="144"/>
      <c r="E57" s="143"/>
      <c r="G57" s="143"/>
      <c r="I57" s="145">
        <v>2</v>
      </c>
      <c r="J57" s="154">
        <v>2</v>
      </c>
      <c r="K57" s="155">
        <v>7</v>
      </c>
      <c r="L57" s="135">
        <v>1</v>
      </c>
      <c r="M57" s="150" t="s">
        <v>32</v>
      </c>
      <c r="N57" s="143" t="s">
        <v>200</v>
      </c>
      <c r="O57" s="151"/>
      <c r="P57" s="152">
        <f>[1]Calculo!$H$142</f>
        <v>352970</v>
      </c>
      <c r="Q57" s="153"/>
    </row>
    <row r="58" spans="1:17" x14ac:dyDescent="0.25">
      <c r="A58" s="141"/>
      <c r="B58" s="142"/>
      <c r="C58" s="143"/>
      <c r="D58" s="144"/>
      <c r="E58" s="143"/>
      <c r="G58" s="143"/>
      <c r="I58" s="145">
        <v>2</v>
      </c>
      <c r="J58" s="146">
        <v>2</v>
      </c>
      <c r="K58" s="147">
        <v>7</v>
      </c>
      <c r="L58" s="135">
        <v>2</v>
      </c>
      <c r="M58" s="150"/>
      <c r="N58" s="143" t="s">
        <v>122</v>
      </c>
      <c r="O58" s="151"/>
      <c r="P58" s="148">
        <f>+P59+P60+P61</f>
        <v>648380</v>
      </c>
      <c r="Q58" s="153"/>
    </row>
    <row r="59" spans="1:17" x14ac:dyDescent="0.25">
      <c r="A59" s="141"/>
      <c r="B59" s="142"/>
      <c r="C59" s="143"/>
      <c r="D59" s="144"/>
      <c r="E59" s="143"/>
      <c r="G59" s="143"/>
      <c r="I59" s="145">
        <v>2</v>
      </c>
      <c r="J59" s="146">
        <v>2</v>
      </c>
      <c r="K59" s="147">
        <v>7</v>
      </c>
      <c r="L59" s="135">
        <v>2</v>
      </c>
      <c r="M59" s="329" t="s">
        <v>26</v>
      </c>
      <c r="N59" s="143" t="s">
        <v>201</v>
      </c>
      <c r="O59" s="151"/>
      <c r="P59" s="152">
        <f>[1]Calculo!$H$148+[1]Calculo!$H$149</f>
        <v>542796</v>
      </c>
      <c r="Q59" s="153"/>
    </row>
    <row r="60" spans="1:17" x14ac:dyDescent="0.25">
      <c r="A60" s="141"/>
      <c r="B60" s="142"/>
      <c r="C60" s="143"/>
      <c r="D60" s="144"/>
      <c r="E60" s="143"/>
      <c r="G60" s="143"/>
      <c r="I60" s="145">
        <v>2</v>
      </c>
      <c r="J60" s="146">
        <v>2</v>
      </c>
      <c r="K60" s="147">
        <v>7</v>
      </c>
      <c r="L60" s="135">
        <v>2</v>
      </c>
      <c r="M60" s="150" t="s">
        <v>124</v>
      </c>
      <c r="N60" s="143" t="s">
        <v>202</v>
      </c>
      <c r="O60" s="151"/>
      <c r="P60" s="152">
        <f>[1]Calculo!H150+[1]Calculo!H151+[1]Calculo!H152</f>
        <v>103694</v>
      </c>
      <c r="Q60" s="153"/>
    </row>
    <row r="61" spans="1:17" x14ac:dyDescent="0.25">
      <c r="A61" s="141"/>
      <c r="B61" s="142"/>
      <c r="C61" s="143"/>
      <c r="D61" s="144"/>
      <c r="E61" s="143"/>
      <c r="G61" s="143"/>
      <c r="I61" s="145">
        <v>2</v>
      </c>
      <c r="J61" s="146">
        <v>2</v>
      </c>
      <c r="K61" s="147">
        <v>7</v>
      </c>
      <c r="L61" s="145">
        <v>3</v>
      </c>
      <c r="M61" s="329" t="s">
        <v>26</v>
      </c>
      <c r="N61" s="81" t="s">
        <v>119</v>
      </c>
      <c r="O61" s="151"/>
      <c r="P61" s="152">
        <f>[1]Calculo!$H$157</f>
        <v>1890</v>
      </c>
      <c r="Q61" s="153"/>
    </row>
    <row r="62" spans="1:17" x14ac:dyDescent="0.25">
      <c r="A62" s="141"/>
      <c r="B62" s="142"/>
      <c r="C62" s="143"/>
      <c r="D62" s="144"/>
      <c r="E62" s="143"/>
      <c r="G62" s="143"/>
      <c r="I62" s="145">
        <v>2</v>
      </c>
      <c r="J62" s="154">
        <v>2</v>
      </c>
      <c r="K62" s="155">
        <v>8</v>
      </c>
      <c r="L62" s="204"/>
      <c r="M62" s="328"/>
      <c r="N62" s="202" t="s">
        <v>126</v>
      </c>
      <c r="O62" s="138"/>
      <c r="P62" s="148">
        <f>+P63+P64+P68+P66+P65</f>
        <v>11095122.050000001</v>
      </c>
      <c r="Q62" s="149">
        <f>+Q63+Q64</f>
        <v>0</v>
      </c>
    </row>
    <row r="63" spans="1:17" x14ac:dyDescent="0.25">
      <c r="A63" s="141"/>
      <c r="B63" s="142"/>
      <c r="C63" s="143"/>
      <c r="D63" s="144"/>
      <c r="E63" s="143"/>
      <c r="G63" s="143"/>
      <c r="I63" s="143">
        <v>2</v>
      </c>
      <c r="J63" s="137">
        <v>2</v>
      </c>
      <c r="K63" s="143">
        <v>8</v>
      </c>
      <c r="L63" s="205">
        <v>1</v>
      </c>
      <c r="M63" s="329"/>
      <c r="N63" s="143" t="s">
        <v>203</v>
      </c>
      <c r="O63" s="151"/>
      <c r="P63" s="152">
        <f>[1]Calculo!$H$160</f>
        <v>2232316.0499999998</v>
      </c>
      <c r="Q63" s="153"/>
    </row>
    <row r="64" spans="1:17" x14ac:dyDescent="0.25">
      <c r="A64" s="141"/>
      <c r="B64" s="142"/>
      <c r="C64" s="143"/>
      <c r="D64" s="144"/>
      <c r="E64" s="143"/>
      <c r="G64" s="143"/>
      <c r="I64" s="143">
        <v>2</v>
      </c>
      <c r="J64" s="137">
        <v>2</v>
      </c>
      <c r="K64" s="143">
        <v>8</v>
      </c>
      <c r="L64" s="205">
        <v>2</v>
      </c>
      <c r="M64" s="329"/>
      <c r="N64" s="143" t="s">
        <v>204</v>
      </c>
      <c r="O64" s="151"/>
      <c r="P64" s="152">
        <f>ROUND([1]Calculo!$H$162,0)</f>
        <v>1252385</v>
      </c>
      <c r="Q64" s="153"/>
    </row>
    <row r="65" spans="1:17" x14ac:dyDescent="0.25">
      <c r="A65" s="141"/>
      <c r="B65" s="142"/>
      <c r="C65" s="143"/>
      <c r="D65" s="144"/>
      <c r="E65" s="143"/>
      <c r="G65" s="143"/>
      <c r="I65" s="145">
        <v>2</v>
      </c>
      <c r="J65" s="154">
        <v>2</v>
      </c>
      <c r="K65" s="155">
        <v>8</v>
      </c>
      <c r="L65" s="205">
        <v>4</v>
      </c>
      <c r="M65" s="329"/>
      <c r="N65" s="81" t="s">
        <v>127</v>
      </c>
      <c r="O65" s="151"/>
      <c r="P65" s="152">
        <f>+[1]Calculo!H163</f>
        <v>23995</v>
      </c>
      <c r="Q65" s="153"/>
    </row>
    <row r="66" spans="1:17" x14ac:dyDescent="0.25">
      <c r="A66" s="141"/>
      <c r="B66" s="142"/>
      <c r="C66" s="143"/>
      <c r="D66" s="144"/>
      <c r="E66" s="143"/>
      <c r="G66" s="143"/>
      <c r="I66" s="145">
        <v>2</v>
      </c>
      <c r="J66" s="154">
        <v>2</v>
      </c>
      <c r="K66" s="155">
        <v>8</v>
      </c>
      <c r="L66" s="135">
        <v>7</v>
      </c>
      <c r="M66" s="329"/>
      <c r="N66" s="143" t="s">
        <v>205</v>
      </c>
      <c r="O66" s="151"/>
      <c r="P66" s="148">
        <f>+P67</f>
        <v>701728</v>
      </c>
      <c r="Q66" s="153"/>
    </row>
    <row r="67" spans="1:17" x14ac:dyDescent="0.25">
      <c r="A67" s="141"/>
      <c r="B67" s="142"/>
      <c r="C67" s="143"/>
      <c r="D67" s="144"/>
      <c r="E67" s="143"/>
      <c r="G67" s="143"/>
      <c r="I67" s="145">
        <v>2</v>
      </c>
      <c r="J67" s="154">
        <v>2</v>
      </c>
      <c r="K67" s="155">
        <v>8</v>
      </c>
      <c r="L67" s="145">
        <v>7</v>
      </c>
      <c r="M67" s="150" t="s">
        <v>35</v>
      </c>
      <c r="N67" s="143" t="s">
        <v>130</v>
      </c>
      <c r="O67" s="151"/>
      <c r="P67" s="152">
        <f>ROUND([1]Calculo!E170,0)</f>
        <v>701728</v>
      </c>
      <c r="Q67" s="153"/>
    </row>
    <row r="68" spans="1:17" x14ac:dyDescent="0.25">
      <c r="A68" s="141"/>
      <c r="B68" s="142"/>
      <c r="C68" s="143"/>
      <c r="D68" s="144"/>
      <c r="E68" s="143"/>
      <c r="G68" s="143"/>
      <c r="I68" s="145">
        <v>2</v>
      </c>
      <c r="J68" s="146">
        <v>2</v>
      </c>
      <c r="K68" s="147">
        <v>8</v>
      </c>
      <c r="L68" s="135">
        <v>9</v>
      </c>
      <c r="M68" s="150"/>
      <c r="N68" s="143" t="s">
        <v>206</v>
      </c>
      <c r="O68" s="151"/>
      <c r="P68" s="148">
        <f>+P69</f>
        <v>6884698</v>
      </c>
      <c r="Q68" s="153"/>
    </row>
    <row r="69" spans="1:17" x14ac:dyDescent="0.25">
      <c r="A69" s="141"/>
      <c r="B69" s="142"/>
      <c r="C69" s="143"/>
      <c r="D69" s="144"/>
      <c r="E69" s="143"/>
      <c r="G69" s="143"/>
      <c r="I69" s="146">
        <v>2</v>
      </c>
      <c r="J69" s="146">
        <v>2</v>
      </c>
      <c r="K69" s="146">
        <v>8</v>
      </c>
      <c r="L69" s="154">
        <v>9</v>
      </c>
      <c r="M69" s="291" t="s">
        <v>131</v>
      </c>
      <c r="N69" s="205" t="s">
        <v>137</v>
      </c>
      <c r="O69" s="151"/>
      <c r="P69" s="152">
        <f>[1]Calculo!$H$177+[1]Calculo!H230</f>
        <v>6884698</v>
      </c>
      <c r="Q69" s="153"/>
    </row>
    <row r="70" spans="1:17" x14ac:dyDescent="0.25">
      <c r="A70" s="141"/>
      <c r="B70" s="142"/>
      <c r="C70" s="143"/>
      <c r="D70" s="144"/>
      <c r="E70" s="143"/>
      <c r="G70" s="143">
        <v>9998</v>
      </c>
      <c r="I70" s="135">
        <v>2</v>
      </c>
      <c r="J70" s="154">
        <v>3</v>
      </c>
      <c r="K70" s="135"/>
      <c r="L70" s="203"/>
      <c r="M70" s="328"/>
      <c r="N70" s="202" t="s">
        <v>180</v>
      </c>
      <c r="O70" s="138"/>
      <c r="P70" s="148">
        <f>+P73+P75+P80+P71+P77</f>
        <v>3843968</v>
      </c>
      <c r="Q70" s="149">
        <f>+Q73+Q75+Q80+Q71</f>
        <v>0</v>
      </c>
    </row>
    <row r="71" spans="1:17" x14ac:dyDescent="0.25">
      <c r="A71" s="141"/>
      <c r="B71" s="142"/>
      <c r="C71" s="143"/>
      <c r="D71" s="144"/>
      <c r="E71" s="143"/>
      <c r="G71" s="143"/>
      <c r="I71" s="145">
        <v>2</v>
      </c>
      <c r="J71" s="146">
        <v>3</v>
      </c>
      <c r="K71" s="135">
        <v>2</v>
      </c>
      <c r="L71" s="201"/>
      <c r="M71" s="328"/>
      <c r="N71" s="202" t="s">
        <v>207</v>
      </c>
      <c r="O71" s="138"/>
      <c r="P71" s="148">
        <f>+P72</f>
        <v>33453</v>
      </c>
      <c r="Q71" s="149">
        <f>+Q72</f>
        <v>0</v>
      </c>
    </row>
    <row r="72" spans="1:17" x14ac:dyDescent="0.25">
      <c r="A72" s="141"/>
      <c r="B72" s="142"/>
      <c r="C72" s="143"/>
      <c r="D72" s="144"/>
      <c r="E72" s="143"/>
      <c r="G72" s="143"/>
      <c r="I72" s="145">
        <v>2</v>
      </c>
      <c r="J72" s="146">
        <v>3</v>
      </c>
      <c r="K72" s="145">
        <v>2</v>
      </c>
      <c r="L72" s="201">
        <v>3</v>
      </c>
      <c r="M72" s="329"/>
      <c r="N72" s="143" t="s">
        <v>142</v>
      </c>
      <c r="O72" s="151"/>
      <c r="P72" s="152">
        <f>[1]Calculo!$H$192</f>
        <v>33453</v>
      </c>
      <c r="Q72" s="153"/>
    </row>
    <row r="73" spans="1:17" x14ac:dyDescent="0.25">
      <c r="A73" s="141"/>
      <c r="B73" s="142"/>
      <c r="C73" s="143"/>
      <c r="D73" s="144"/>
      <c r="E73" s="143"/>
      <c r="G73" s="143"/>
      <c r="I73" s="145">
        <v>2</v>
      </c>
      <c r="J73" s="146">
        <v>3</v>
      </c>
      <c r="K73" s="135">
        <v>3</v>
      </c>
      <c r="L73" s="203"/>
      <c r="M73" s="328"/>
      <c r="N73" s="202" t="s">
        <v>182</v>
      </c>
      <c r="O73" s="138"/>
      <c r="P73" s="148">
        <f>+P74</f>
        <v>798698</v>
      </c>
      <c r="Q73" s="149">
        <f>+Q74</f>
        <v>0</v>
      </c>
    </row>
    <row r="74" spans="1:17" x14ac:dyDescent="0.25">
      <c r="A74" s="141"/>
      <c r="B74" s="142"/>
      <c r="C74" s="143"/>
      <c r="D74" s="144"/>
      <c r="E74" s="143"/>
      <c r="G74" s="143"/>
      <c r="I74" s="145">
        <v>2</v>
      </c>
      <c r="J74" s="146">
        <v>3</v>
      </c>
      <c r="K74" s="135">
        <v>3</v>
      </c>
      <c r="L74" s="201">
        <v>1</v>
      </c>
      <c r="M74" s="329"/>
      <c r="N74" s="143" t="s">
        <v>183</v>
      </c>
      <c r="O74" s="151"/>
      <c r="P74" s="152">
        <f>[1]Calculo!$H$195</f>
        <v>798698</v>
      </c>
      <c r="Q74" s="153"/>
    </row>
    <row r="75" spans="1:17" x14ac:dyDescent="0.25">
      <c r="A75" s="141"/>
      <c r="B75" s="142"/>
      <c r="C75" s="143"/>
      <c r="D75" s="144"/>
      <c r="E75" s="143"/>
      <c r="G75" s="143"/>
      <c r="I75" s="145">
        <v>2</v>
      </c>
      <c r="J75" s="154">
        <v>3</v>
      </c>
      <c r="K75" s="135">
        <v>5</v>
      </c>
      <c r="L75" s="201"/>
      <c r="M75" s="328"/>
      <c r="N75" s="202" t="s">
        <v>145</v>
      </c>
      <c r="O75" s="138"/>
      <c r="P75" s="148">
        <f>+P76</f>
        <v>32145</v>
      </c>
      <c r="Q75" s="149">
        <f>+Q76+Q78</f>
        <v>0</v>
      </c>
    </row>
    <row r="76" spans="1:17" x14ac:dyDescent="0.25">
      <c r="A76" s="141"/>
      <c r="B76" s="142"/>
      <c r="C76" s="143"/>
      <c r="D76" s="144"/>
      <c r="E76" s="143"/>
      <c r="G76" s="143"/>
      <c r="I76" s="145">
        <v>2</v>
      </c>
      <c r="J76" s="154">
        <v>3</v>
      </c>
      <c r="K76" s="135">
        <v>5</v>
      </c>
      <c r="L76" s="201">
        <v>3</v>
      </c>
      <c r="M76" s="329"/>
      <c r="N76" s="143" t="s">
        <v>146</v>
      </c>
      <c r="O76" s="151"/>
      <c r="P76" s="152">
        <f>[1]Calculo!$H$200</f>
        <v>32145</v>
      </c>
      <c r="Q76" s="153"/>
    </row>
    <row r="77" spans="1:17" x14ac:dyDescent="0.25">
      <c r="A77" s="141"/>
      <c r="B77" s="142"/>
      <c r="C77" s="143"/>
      <c r="D77" s="144"/>
      <c r="E77" s="143"/>
      <c r="G77" s="143"/>
      <c r="I77" s="145">
        <v>2</v>
      </c>
      <c r="J77" s="154">
        <v>3</v>
      </c>
      <c r="K77" s="135">
        <v>7</v>
      </c>
      <c r="L77" s="203"/>
      <c r="M77" s="203"/>
      <c r="N77" s="202" t="s">
        <v>147</v>
      </c>
      <c r="O77" s="138"/>
      <c r="P77" s="148">
        <f>+P78</f>
        <v>2339684</v>
      </c>
      <c r="Q77" s="153"/>
    </row>
    <row r="78" spans="1:17" x14ac:dyDescent="0.25">
      <c r="A78" s="141"/>
      <c r="B78" s="142"/>
      <c r="C78" s="143"/>
      <c r="D78" s="144"/>
      <c r="E78" s="143"/>
      <c r="G78" s="143"/>
      <c r="I78" s="145">
        <v>2</v>
      </c>
      <c r="J78" s="154">
        <v>3</v>
      </c>
      <c r="K78" s="135">
        <v>7</v>
      </c>
      <c r="L78" s="201">
        <v>1</v>
      </c>
      <c r="M78" s="201"/>
      <c r="N78" s="143" t="s">
        <v>148</v>
      </c>
      <c r="O78" s="138"/>
      <c r="P78" s="148">
        <f>+P79</f>
        <v>2339684</v>
      </c>
      <c r="Q78" s="153"/>
    </row>
    <row r="79" spans="1:17" x14ac:dyDescent="0.25">
      <c r="A79" s="141"/>
      <c r="B79" s="142"/>
      <c r="C79" s="143"/>
      <c r="D79" s="144"/>
      <c r="E79" s="143"/>
      <c r="G79" s="143"/>
      <c r="I79" s="145">
        <v>2</v>
      </c>
      <c r="J79" s="154">
        <v>3</v>
      </c>
      <c r="K79" s="135">
        <v>7</v>
      </c>
      <c r="L79" s="201">
        <v>1</v>
      </c>
      <c r="M79" s="201">
        <v>1</v>
      </c>
      <c r="N79" s="143" t="s">
        <v>149</v>
      </c>
      <c r="O79" s="138"/>
      <c r="P79" s="152">
        <f>[1]Calculo!$H$204</f>
        <v>2339684</v>
      </c>
      <c r="Q79" s="153"/>
    </row>
    <row r="80" spans="1:17" x14ac:dyDescent="0.25">
      <c r="A80" s="141"/>
      <c r="B80" s="142"/>
      <c r="C80" s="143"/>
      <c r="D80" s="144"/>
      <c r="E80" s="143"/>
      <c r="G80" s="143"/>
      <c r="I80" s="145">
        <v>2</v>
      </c>
      <c r="J80" s="154">
        <v>3</v>
      </c>
      <c r="K80" s="135">
        <v>9</v>
      </c>
      <c r="L80" s="201"/>
      <c r="M80" s="328"/>
      <c r="N80" s="202" t="s">
        <v>150</v>
      </c>
      <c r="O80" s="138"/>
      <c r="P80" s="148">
        <f>+P81+P82</f>
        <v>639988</v>
      </c>
      <c r="Q80" s="149">
        <f>+Q81+Q82</f>
        <v>0</v>
      </c>
    </row>
    <row r="81" spans="1:17" x14ac:dyDescent="0.25">
      <c r="A81" s="141"/>
      <c r="B81" s="142"/>
      <c r="C81" s="143"/>
      <c r="D81" s="144"/>
      <c r="E81" s="143"/>
      <c r="G81" s="143"/>
      <c r="I81" s="145">
        <v>2</v>
      </c>
      <c r="J81" s="154">
        <v>3</v>
      </c>
      <c r="K81" s="135">
        <v>9</v>
      </c>
      <c r="L81" s="201">
        <v>1</v>
      </c>
      <c r="M81" s="329"/>
      <c r="N81" s="143" t="s">
        <v>151</v>
      </c>
      <c r="O81" s="151"/>
      <c r="P81" s="152">
        <f>[1]Calculo!$H$211</f>
        <v>122783</v>
      </c>
      <c r="Q81" s="153"/>
    </row>
    <row r="82" spans="1:17" ht="15.75" thickBot="1" x14ac:dyDescent="0.3">
      <c r="A82" s="160"/>
      <c r="B82" s="161"/>
      <c r="C82" s="162"/>
      <c r="D82" s="163"/>
      <c r="E82" s="162"/>
      <c r="F82" s="164"/>
      <c r="G82" s="162"/>
      <c r="H82" s="164"/>
      <c r="I82" s="145">
        <v>2</v>
      </c>
      <c r="J82" s="154">
        <v>3</v>
      </c>
      <c r="K82" s="135">
        <v>9</v>
      </c>
      <c r="L82" s="201">
        <v>9</v>
      </c>
      <c r="M82" s="356"/>
      <c r="N82" s="162" t="s">
        <v>152</v>
      </c>
      <c r="O82" s="169"/>
      <c r="P82" s="169">
        <f>[1]Calculo!$H$216</f>
        <v>517205</v>
      </c>
      <c r="Q82" s="171"/>
    </row>
    <row r="83" spans="1:17" x14ac:dyDescent="0.25">
      <c r="A83" s="144"/>
      <c r="B83" s="144"/>
      <c r="D83" s="144"/>
      <c r="O83" s="158"/>
      <c r="P83" s="158"/>
      <c r="Q83" s="158"/>
    </row>
    <row r="84" spans="1:17" x14ac:dyDescent="0.25">
      <c r="A84" s="144"/>
      <c r="B84" s="144"/>
      <c r="D84" s="144"/>
      <c r="O84" s="158"/>
      <c r="P84" s="158"/>
      <c r="Q84" s="158"/>
    </row>
    <row r="85" spans="1:17" x14ac:dyDescent="0.25">
      <c r="A85" s="144"/>
      <c r="B85" s="144"/>
      <c r="D85" s="144"/>
      <c r="O85" s="158"/>
      <c r="P85" s="158"/>
      <c r="Q85" s="158"/>
    </row>
    <row r="86" spans="1:17" x14ac:dyDescent="0.25">
      <c r="A86" s="144"/>
      <c r="B86" s="144"/>
      <c r="D86" s="144"/>
      <c r="O86" s="158"/>
      <c r="P86" s="158"/>
      <c r="Q86" s="158"/>
    </row>
    <row r="87" spans="1:17" x14ac:dyDescent="0.25">
      <c r="A87" s="144"/>
      <c r="B87" s="144"/>
      <c r="D87" s="144"/>
      <c r="O87" s="158"/>
      <c r="P87" s="158"/>
      <c r="Q87" s="158"/>
    </row>
    <row r="88" spans="1:17" ht="15.75" thickBot="1" x14ac:dyDescent="0.3">
      <c r="A88" s="144"/>
      <c r="B88" s="144"/>
      <c r="D88" s="144"/>
      <c r="O88" s="158"/>
      <c r="P88" s="158"/>
      <c r="Q88" s="158"/>
    </row>
    <row r="89" spans="1:17" x14ac:dyDescent="0.25">
      <c r="A89" s="82" t="s">
        <v>208</v>
      </c>
      <c r="B89" s="83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4"/>
    </row>
    <row r="90" spans="1:17" x14ac:dyDescent="0.25">
      <c r="A90" s="85" t="s">
        <v>54</v>
      </c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7"/>
    </row>
    <row r="91" spans="1:17" ht="15.75" x14ac:dyDescent="0.3">
      <c r="A91" s="88"/>
      <c r="P91" s="340" t="s">
        <v>55</v>
      </c>
      <c r="Q91" s="90"/>
    </row>
    <row r="92" spans="1:17" x14ac:dyDescent="0.25">
      <c r="A92" s="88"/>
      <c r="Q92" s="90"/>
    </row>
    <row r="93" spans="1:17" x14ac:dyDescent="0.25">
      <c r="A93" s="91" t="s">
        <v>56</v>
      </c>
      <c r="O93" s="92" t="s">
        <v>2</v>
      </c>
      <c r="Q93" s="90"/>
    </row>
    <row r="94" spans="1:17" x14ac:dyDescent="0.25">
      <c r="A94" s="91" t="s">
        <v>57</v>
      </c>
      <c r="O94" s="92" t="s">
        <v>3</v>
      </c>
      <c r="Q94" s="90"/>
    </row>
    <row r="95" spans="1:17" x14ac:dyDescent="0.25">
      <c r="A95" s="91" t="str">
        <f>+A8</f>
        <v>MES: JUNIO</v>
      </c>
      <c r="O95" s="92" t="s">
        <v>5</v>
      </c>
      <c r="Q95" s="90"/>
    </row>
    <row r="96" spans="1:17" ht="15.75" thickBot="1" x14ac:dyDescent="0.3">
      <c r="A96" s="94" t="str">
        <f>[1]Hoja1!B9</f>
        <v>AÑO : 2026</v>
      </c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 t="s">
        <v>7</v>
      </c>
      <c r="P96" s="94"/>
      <c r="Q96" s="95"/>
    </row>
    <row r="97" spans="1:17" ht="15.75" thickBot="1" x14ac:dyDescent="0.3">
      <c r="A97" s="144"/>
      <c r="B97" s="144"/>
      <c r="D97" s="144"/>
      <c r="O97" s="158"/>
      <c r="P97" s="158"/>
      <c r="Q97" s="158"/>
    </row>
    <row r="98" spans="1:17" ht="15.75" thickBot="1" x14ac:dyDescent="0.3">
      <c r="A98" s="96" t="s">
        <v>58</v>
      </c>
      <c r="B98" s="97"/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8"/>
      <c r="N98" s="98"/>
      <c r="O98" s="99" t="s">
        <v>59</v>
      </c>
      <c r="P98" s="100"/>
      <c r="Q98" s="101"/>
    </row>
    <row r="99" spans="1:17" x14ac:dyDescent="0.25">
      <c r="A99" s="357" t="s">
        <v>13</v>
      </c>
      <c r="B99" s="358"/>
      <c r="C99" s="358"/>
      <c r="D99" s="358"/>
      <c r="E99" s="358"/>
      <c r="F99" s="358"/>
      <c r="G99" s="358"/>
      <c r="H99" s="359"/>
      <c r="I99" s="351"/>
      <c r="J99" s="86" t="s">
        <v>60</v>
      </c>
      <c r="K99" s="86"/>
      <c r="L99" s="86"/>
      <c r="M99" s="100"/>
      <c r="N99" s="106"/>
      <c r="O99" s="107" t="s">
        <v>61</v>
      </c>
      <c r="P99" s="108" t="s">
        <v>62</v>
      </c>
      <c r="Q99" s="109" t="s">
        <v>63</v>
      </c>
    </row>
    <row r="100" spans="1:17" x14ac:dyDescent="0.25">
      <c r="A100" s="186"/>
      <c r="B100" s="111" t="s">
        <v>64</v>
      </c>
      <c r="C100" s="187"/>
      <c r="D100" s="111"/>
      <c r="E100" s="187"/>
      <c r="F100" s="111"/>
      <c r="G100" s="187"/>
      <c r="H100" s="348"/>
      <c r="I100" s="111"/>
      <c r="J100" s="360"/>
      <c r="K100" s="111"/>
      <c r="L100" s="111"/>
      <c r="M100" s="111"/>
      <c r="N100" s="113"/>
      <c r="O100" s="116"/>
      <c r="P100" s="117"/>
      <c r="Q100" s="118"/>
    </row>
    <row r="101" spans="1:17" ht="15.75" thickBot="1" x14ac:dyDescent="0.3">
      <c r="A101" s="119" t="s">
        <v>65</v>
      </c>
      <c r="B101" s="120" t="s">
        <v>65</v>
      </c>
      <c r="C101" s="121" t="s">
        <v>66</v>
      </c>
      <c r="D101" s="120" t="s">
        <v>67</v>
      </c>
      <c r="E101" s="121" t="s">
        <v>68</v>
      </c>
      <c r="F101" s="120" t="s">
        <v>69</v>
      </c>
      <c r="G101" s="120" t="s">
        <v>139</v>
      </c>
      <c r="H101" s="121"/>
      <c r="I101" s="120" t="s">
        <v>71</v>
      </c>
      <c r="J101" s="361" t="s">
        <v>72</v>
      </c>
      <c r="K101" s="120" t="s">
        <v>73</v>
      </c>
      <c r="L101" s="120" t="s">
        <v>158</v>
      </c>
      <c r="M101" s="120" t="s">
        <v>75</v>
      </c>
      <c r="N101" s="362"/>
      <c r="O101" s="363" t="s">
        <v>20</v>
      </c>
      <c r="P101" s="125" t="s">
        <v>21</v>
      </c>
      <c r="Q101" s="126" t="s">
        <v>22</v>
      </c>
    </row>
    <row r="102" spans="1:17" hidden="1" x14ac:dyDescent="0.25">
      <c r="A102" s="364"/>
      <c r="B102" s="281"/>
      <c r="C102" s="143"/>
      <c r="D102" s="281"/>
      <c r="E102" s="143"/>
      <c r="F102" s="143"/>
      <c r="G102" s="200"/>
      <c r="H102" s="200"/>
      <c r="I102" s="143"/>
      <c r="J102" s="205"/>
      <c r="K102" s="143"/>
      <c r="L102" s="143"/>
      <c r="M102" s="143"/>
      <c r="N102" s="143"/>
      <c r="O102" s="152"/>
      <c r="P102" s="151"/>
      <c r="Q102" s="153"/>
    </row>
    <row r="103" spans="1:17" hidden="1" x14ac:dyDescent="0.25">
      <c r="A103" s="365" t="s">
        <v>76</v>
      </c>
      <c r="B103" s="280" t="s">
        <v>77</v>
      </c>
      <c r="C103" s="202"/>
      <c r="D103" s="280" t="s">
        <v>26</v>
      </c>
      <c r="E103" s="202"/>
      <c r="F103" s="202">
        <v>331</v>
      </c>
      <c r="G103" s="200">
        <v>9998</v>
      </c>
      <c r="H103" s="200"/>
      <c r="I103" s="143"/>
      <c r="J103" s="204">
        <v>4</v>
      </c>
      <c r="K103" s="202"/>
      <c r="L103" s="143"/>
      <c r="M103" s="143"/>
      <c r="N103" s="143"/>
      <c r="O103" s="158"/>
      <c r="P103" s="138">
        <f>+P104</f>
        <v>0</v>
      </c>
      <c r="Q103" s="149">
        <f>+Q104</f>
        <v>0</v>
      </c>
    </row>
    <row r="104" spans="1:17" hidden="1" x14ac:dyDescent="0.25">
      <c r="A104" s="364"/>
      <c r="B104" s="281"/>
      <c r="C104" s="143"/>
      <c r="D104" s="281"/>
      <c r="E104" s="143"/>
      <c r="F104" s="143"/>
      <c r="G104" s="200"/>
      <c r="H104" s="200"/>
      <c r="I104" s="143"/>
      <c r="J104" s="204"/>
      <c r="K104" s="202">
        <v>43</v>
      </c>
      <c r="L104" s="143"/>
      <c r="M104" s="143"/>
      <c r="N104" s="143"/>
      <c r="O104" s="158"/>
      <c r="P104" s="138">
        <f>+P105</f>
        <v>0</v>
      </c>
      <c r="Q104" s="149">
        <f>+Q105</f>
        <v>0</v>
      </c>
    </row>
    <row r="105" spans="1:17" hidden="1" x14ac:dyDescent="0.25">
      <c r="A105" s="364"/>
      <c r="B105" s="281"/>
      <c r="C105" s="143"/>
      <c r="D105" s="281"/>
      <c r="E105" s="143"/>
      <c r="F105" s="143"/>
      <c r="G105" s="200"/>
      <c r="H105" s="200"/>
      <c r="I105" s="143"/>
      <c r="J105" s="205"/>
      <c r="K105" s="143"/>
      <c r="L105" s="143">
        <v>432</v>
      </c>
      <c r="M105" s="143"/>
      <c r="N105" s="143"/>
      <c r="O105" s="158"/>
      <c r="P105" s="151"/>
      <c r="Q105" s="153"/>
    </row>
    <row r="106" spans="1:17" x14ac:dyDescent="0.25">
      <c r="A106" s="364"/>
      <c r="B106" s="281"/>
      <c r="C106" s="143"/>
      <c r="D106" s="281"/>
      <c r="E106" s="143"/>
      <c r="F106" s="143"/>
      <c r="G106" s="200"/>
      <c r="H106" s="200"/>
      <c r="I106" s="143"/>
      <c r="J106" s="205"/>
      <c r="K106" s="143"/>
      <c r="L106" s="205"/>
      <c r="M106" s="143"/>
      <c r="N106" s="143"/>
      <c r="O106" s="158"/>
      <c r="P106" s="151"/>
      <c r="Q106" s="153"/>
    </row>
    <row r="107" spans="1:17" x14ac:dyDescent="0.25">
      <c r="A107" s="365" t="s">
        <v>76</v>
      </c>
      <c r="B107" s="280" t="s">
        <v>77</v>
      </c>
      <c r="C107" s="202"/>
      <c r="D107" s="280" t="s">
        <v>26</v>
      </c>
      <c r="E107" s="202"/>
      <c r="F107" s="202" t="s">
        <v>78</v>
      </c>
      <c r="G107" s="366">
        <v>4</v>
      </c>
      <c r="H107" s="366"/>
      <c r="I107" s="202">
        <v>4</v>
      </c>
      <c r="J107" s="204">
        <v>1</v>
      </c>
      <c r="K107" s="202">
        <v>1</v>
      </c>
      <c r="L107" s="367">
        <v>5</v>
      </c>
      <c r="M107" s="204"/>
      <c r="N107" s="202" t="s">
        <v>209</v>
      </c>
      <c r="O107" s="159"/>
      <c r="P107" s="138">
        <f>+P108+P112+P114</f>
        <v>1836580352</v>
      </c>
      <c r="Q107" s="149"/>
    </row>
    <row r="108" spans="1:17" x14ac:dyDescent="0.25">
      <c r="A108" s="365"/>
      <c r="B108" s="328"/>
      <c r="C108" s="204"/>
      <c r="D108" s="280"/>
      <c r="E108" s="202"/>
      <c r="F108" s="137"/>
      <c r="G108" s="366"/>
      <c r="H108" s="366"/>
      <c r="I108" s="202">
        <v>4</v>
      </c>
      <c r="J108" s="204">
        <v>1</v>
      </c>
      <c r="K108" s="202">
        <v>1</v>
      </c>
      <c r="L108" s="202">
        <v>5</v>
      </c>
      <c r="M108" s="204"/>
      <c r="N108" s="202" t="s">
        <v>210</v>
      </c>
      <c r="O108" s="159"/>
      <c r="P108" s="368">
        <f>+P110+P111+P109</f>
        <v>1797365099</v>
      </c>
      <c r="Q108" s="369"/>
    </row>
    <row r="109" spans="1:17" hidden="1" x14ac:dyDescent="0.25">
      <c r="A109" s="365"/>
      <c r="B109" s="328"/>
      <c r="C109" s="204"/>
      <c r="D109" s="280"/>
      <c r="E109" s="202"/>
      <c r="F109" s="137"/>
      <c r="G109" s="370" t="s">
        <v>25</v>
      </c>
      <c r="H109" s="370"/>
      <c r="I109" s="371" t="s">
        <v>53</v>
      </c>
      <c r="J109" s="137">
        <v>8</v>
      </c>
      <c r="K109" s="202">
        <v>1</v>
      </c>
      <c r="L109" s="372">
        <v>2</v>
      </c>
      <c r="M109" s="328" t="s">
        <v>26</v>
      </c>
      <c r="N109" s="143" t="s">
        <v>211</v>
      </c>
      <c r="O109" s="159"/>
      <c r="P109" s="373">
        <f>+[1]Calculo!E264</f>
        <v>0</v>
      </c>
      <c r="Q109" s="369"/>
    </row>
    <row r="110" spans="1:17" hidden="1" x14ac:dyDescent="0.25">
      <c r="A110" s="365"/>
      <c r="B110" s="328"/>
      <c r="C110" s="204"/>
      <c r="D110" s="280"/>
      <c r="E110" s="202"/>
      <c r="F110" s="137"/>
      <c r="G110" s="366">
        <v>9998</v>
      </c>
      <c r="H110" s="366"/>
      <c r="I110" s="202"/>
      <c r="J110" s="137"/>
      <c r="K110" s="202"/>
      <c r="L110" s="281"/>
      <c r="M110" s="328" t="s">
        <v>26</v>
      </c>
      <c r="N110" s="143" t="s">
        <v>212</v>
      </c>
      <c r="O110" s="158"/>
      <c r="P110" s="373">
        <v>0</v>
      </c>
      <c r="Q110" s="369"/>
    </row>
    <row r="111" spans="1:17" x14ac:dyDescent="0.25">
      <c r="A111" s="365"/>
      <c r="B111" s="328"/>
      <c r="C111" s="204"/>
      <c r="D111" s="280"/>
      <c r="E111" s="202"/>
      <c r="F111" s="137"/>
      <c r="G111" s="366">
        <v>9998</v>
      </c>
      <c r="H111" s="366"/>
      <c r="I111" s="371" t="s">
        <v>53</v>
      </c>
      <c r="J111" s="137">
        <v>8</v>
      </c>
      <c r="K111" s="202">
        <v>1</v>
      </c>
      <c r="L111" s="372">
        <v>2</v>
      </c>
      <c r="M111" s="328" t="s">
        <v>26</v>
      </c>
      <c r="N111" s="143" t="s">
        <v>211</v>
      </c>
      <c r="O111" s="158"/>
      <c r="P111" s="374">
        <f>ROUND([1]Calculo!E263,0)</f>
        <v>1797365099</v>
      </c>
      <c r="Q111" s="153"/>
    </row>
    <row r="112" spans="1:17" hidden="1" x14ac:dyDescent="0.25">
      <c r="A112" s="365"/>
      <c r="B112" s="328"/>
      <c r="C112" s="204"/>
      <c r="D112" s="280"/>
      <c r="E112" s="202"/>
      <c r="F112" s="137"/>
      <c r="G112" s="366"/>
      <c r="H112" s="366"/>
      <c r="I112" s="371" t="s">
        <v>53</v>
      </c>
      <c r="J112" s="137">
        <v>8</v>
      </c>
      <c r="K112" s="202">
        <v>1</v>
      </c>
      <c r="L112" s="372">
        <v>2</v>
      </c>
      <c r="M112" s="328"/>
      <c r="N112" s="143" t="s">
        <v>211</v>
      </c>
      <c r="O112" s="158"/>
      <c r="P112" s="374">
        <v>0</v>
      </c>
      <c r="Q112" s="153"/>
    </row>
    <row r="113" spans="1:17" x14ac:dyDescent="0.25">
      <c r="A113" s="365"/>
      <c r="B113" s="328"/>
      <c r="C113" s="204"/>
      <c r="D113" s="280"/>
      <c r="E113" s="202"/>
      <c r="F113" s="137"/>
      <c r="G113" s="366">
        <v>9998</v>
      </c>
      <c r="H113" s="366"/>
      <c r="I113" s="202">
        <v>2</v>
      </c>
      <c r="J113" s="137">
        <v>2</v>
      </c>
      <c r="K113" s="202">
        <v>8</v>
      </c>
      <c r="L113" s="202">
        <v>9</v>
      </c>
      <c r="M113" s="328"/>
      <c r="N113" s="202" t="s">
        <v>213</v>
      </c>
      <c r="O113" s="159"/>
      <c r="P113" s="375">
        <f>+P114</f>
        <v>39215253</v>
      </c>
      <c r="Q113" s="149"/>
    </row>
    <row r="114" spans="1:17" x14ac:dyDescent="0.25">
      <c r="A114" s="365"/>
      <c r="B114" s="328"/>
      <c r="C114" s="204"/>
      <c r="D114" s="280"/>
      <c r="E114" s="202"/>
      <c r="F114" s="137"/>
      <c r="G114" s="366">
        <v>9998</v>
      </c>
      <c r="H114" s="366"/>
      <c r="I114" s="202">
        <v>2</v>
      </c>
      <c r="J114" s="137">
        <v>2</v>
      </c>
      <c r="K114" s="366">
        <v>8</v>
      </c>
      <c r="L114" s="143">
        <v>9</v>
      </c>
      <c r="M114" s="328" t="s">
        <v>26</v>
      </c>
      <c r="N114" s="143" t="s">
        <v>214</v>
      </c>
      <c r="O114" s="158"/>
      <c r="P114" s="374">
        <f>ROUND([1]Calculo!E285,0)</f>
        <v>39215253</v>
      </c>
      <c r="Q114" s="149"/>
    </row>
    <row r="115" spans="1:17" x14ac:dyDescent="0.25">
      <c r="A115" s="365"/>
      <c r="B115" s="328"/>
      <c r="C115" s="204"/>
      <c r="D115" s="280"/>
      <c r="E115" s="202"/>
      <c r="F115" s="137"/>
      <c r="G115" s="366"/>
      <c r="H115" s="366"/>
      <c r="I115" s="202"/>
      <c r="J115" s="137"/>
      <c r="K115" s="202"/>
      <c r="L115" s="143"/>
      <c r="M115" s="205"/>
      <c r="N115" s="143"/>
      <c r="O115" s="158"/>
      <c r="P115" s="374"/>
      <c r="Q115" s="153"/>
    </row>
    <row r="116" spans="1:17" x14ac:dyDescent="0.25">
      <c r="A116" s="365"/>
      <c r="B116" s="328"/>
      <c r="C116" s="204"/>
      <c r="D116" s="280"/>
      <c r="E116" s="202"/>
      <c r="F116" s="137"/>
      <c r="G116" s="366"/>
      <c r="H116" s="366"/>
      <c r="I116" s="202"/>
      <c r="J116" s="137"/>
      <c r="K116" s="202"/>
      <c r="L116" s="202"/>
      <c r="M116" s="204"/>
      <c r="N116" s="202"/>
      <c r="O116" s="159"/>
      <c r="P116" s="138"/>
      <c r="Q116" s="149"/>
    </row>
    <row r="117" spans="1:17" x14ac:dyDescent="0.25">
      <c r="A117" s="365"/>
      <c r="B117" s="328"/>
      <c r="C117" s="204"/>
      <c r="D117" s="280"/>
      <c r="E117" s="202"/>
      <c r="F117" s="137"/>
      <c r="G117" s="366"/>
      <c r="H117" s="366"/>
      <c r="I117" s="202"/>
      <c r="J117" s="137"/>
      <c r="K117" s="202"/>
      <c r="L117" s="202"/>
      <c r="M117" s="204"/>
      <c r="N117" s="202"/>
      <c r="O117" s="159"/>
      <c r="P117" s="138"/>
      <c r="Q117" s="149"/>
    </row>
    <row r="118" spans="1:17" x14ac:dyDescent="0.25">
      <c r="A118" s="365"/>
      <c r="B118" s="328"/>
      <c r="C118" s="204"/>
      <c r="D118" s="280"/>
      <c r="E118" s="202"/>
      <c r="F118" s="137"/>
      <c r="G118" s="366"/>
      <c r="H118" s="366"/>
      <c r="I118" s="202"/>
      <c r="J118" s="137"/>
      <c r="K118" s="202"/>
      <c r="L118" s="202"/>
      <c r="M118" s="204"/>
      <c r="N118" s="202"/>
      <c r="O118" s="159"/>
      <c r="P118" s="138"/>
      <c r="Q118" s="149"/>
    </row>
    <row r="119" spans="1:17" x14ac:dyDescent="0.25">
      <c r="A119" s="365"/>
      <c r="B119" s="328"/>
      <c r="C119" s="204"/>
      <c r="D119" s="280"/>
      <c r="E119" s="202"/>
      <c r="F119" s="137"/>
      <c r="G119" s="366"/>
      <c r="H119" s="366"/>
      <c r="I119" s="202"/>
      <c r="J119" s="137"/>
      <c r="K119" s="202"/>
      <c r="L119" s="202"/>
      <c r="M119" s="204"/>
      <c r="N119" s="202"/>
      <c r="O119" s="159"/>
      <c r="P119" s="138"/>
      <c r="Q119" s="149"/>
    </row>
    <row r="120" spans="1:17" x14ac:dyDescent="0.25">
      <c r="A120" s="365"/>
      <c r="B120" s="328"/>
      <c r="C120" s="204"/>
      <c r="D120" s="280"/>
      <c r="E120" s="202"/>
      <c r="F120" s="137"/>
      <c r="G120" s="366"/>
      <c r="H120" s="366"/>
      <c r="I120" s="202"/>
      <c r="J120" s="137"/>
      <c r="K120" s="202"/>
      <c r="L120" s="202"/>
      <c r="M120" s="204"/>
      <c r="N120" s="202"/>
      <c r="O120" s="159"/>
      <c r="P120" s="138"/>
      <c r="Q120" s="149"/>
    </row>
    <row r="121" spans="1:17" x14ac:dyDescent="0.25">
      <c r="A121" s="365"/>
      <c r="B121" s="328"/>
      <c r="C121" s="204"/>
      <c r="D121" s="280"/>
      <c r="E121" s="202"/>
      <c r="F121" s="137"/>
      <c r="G121" s="366"/>
      <c r="H121" s="366"/>
      <c r="I121" s="376"/>
      <c r="J121" s="137"/>
      <c r="K121" s="202"/>
      <c r="L121" s="202"/>
      <c r="M121" s="204"/>
      <c r="N121" s="202"/>
      <c r="O121" s="159"/>
      <c r="P121" s="138"/>
      <c r="Q121" s="149"/>
    </row>
    <row r="122" spans="1:17" x14ac:dyDescent="0.25">
      <c r="A122" s="365"/>
      <c r="B122" s="328"/>
      <c r="C122" s="204"/>
      <c r="D122" s="280"/>
      <c r="E122" s="202"/>
      <c r="F122" s="137"/>
      <c r="G122" s="366"/>
      <c r="H122" s="366"/>
      <c r="I122" s="202"/>
      <c r="J122" s="137"/>
      <c r="K122" s="202"/>
      <c r="L122" s="202"/>
      <c r="M122" s="204"/>
      <c r="N122" s="202"/>
      <c r="O122" s="159"/>
      <c r="P122" s="138"/>
      <c r="Q122" s="149"/>
    </row>
    <row r="123" spans="1:17" x14ac:dyDescent="0.25">
      <c r="A123" s="365"/>
      <c r="B123" s="328"/>
      <c r="C123" s="204"/>
      <c r="D123" s="280"/>
      <c r="E123" s="202"/>
      <c r="F123" s="137"/>
      <c r="G123" s="366"/>
      <c r="H123" s="366"/>
      <c r="I123" s="202"/>
      <c r="J123" s="137"/>
      <c r="K123" s="202"/>
      <c r="L123" s="202"/>
      <c r="M123" s="204"/>
      <c r="N123" s="202"/>
      <c r="O123" s="159"/>
      <c r="P123" s="138"/>
      <c r="Q123" s="149"/>
    </row>
    <row r="124" spans="1:17" x14ac:dyDescent="0.25">
      <c r="A124" s="365"/>
      <c r="B124" s="328"/>
      <c r="C124" s="204"/>
      <c r="D124" s="280"/>
      <c r="E124" s="202"/>
      <c r="F124" s="137"/>
      <c r="G124" s="366"/>
      <c r="H124" s="366"/>
      <c r="I124" s="202"/>
      <c r="J124" s="137"/>
      <c r="K124" s="202"/>
      <c r="L124" s="202"/>
      <c r="M124" s="204"/>
      <c r="N124" s="202"/>
      <c r="O124" s="159"/>
      <c r="P124" s="138"/>
      <c r="Q124" s="149"/>
    </row>
    <row r="125" spans="1:17" x14ac:dyDescent="0.25">
      <c r="A125" s="365"/>
      <c r="B125" s="328"/>
      <c r="C125" s="204"/>
      <c r="D125" s="280"/>
      <c r="E125" s="202"/>
      <c r="F125" s="137"/>
      <c r="G125" s="366"/>
      <c r="H125" s="366"/>
      <c r="I125" s="202"/>
      <c r="J125" s="137"/>
      <c r="K125" s="202"/>
      <c r="L125" s="202"/>
      <c r="M125" s="204"/>
      <c r="N125" s="202"/>
      <c r="O125" s="159"/>
      <c r="P125" s="138"/>
      <c r="Q125" s="149"/>
    </row>
    <row r="126" spans="1:17" x14ac:dyDescent="0.25">
      <c r="A126" s="365"/>
      <c r="B126" s="328"/>
      <c r="C126" s="204"/>
      <c r="D126" s="280"/>
      <c r="E126" s="202"/>
      <c r="F126" s="137"/>
      <c r="G126" s="366"/>
      <c r="H126" s="366"/>
      <c r="I126" s="202"/>
      <c r="J126" s="137"/>
      <c r="K126" s="202"/>
      <c r="L126" s="202"/>
      <c r="M126" s="204"/>
      <c r="N126" s="202"/>
      <c r="O126" s="159"/>
      <c r="P126" s="138"/>
      <c r="Q126" s="149"/>
    </row>
    <row r="127" spans="1:17" x14ac:dyDescent="0.25">
      <c r="A127" s="365"/>
      <c r="B127" s="328"/>
      <c r="C127" s="204"/>
      <c r="D127" s="280"/>
      <c r="E127" s="202"/>
      <c r="F127" s="137"/>
      <c r="G127" s="366"/>
      <c r="H127" s="366"/>
      <c r="I127" s="202"/>
      <c r="J127" s="137"/>
      <c r="K127" s="202"/>
      <c r="L127" s="202"/>
      <c r="M127" s="204"/>
      <c r="N127" s="202"/>
      <c r="O127" s="159"/>
      <c r="P127" s="138"/>
      <c r="Q127" s="149"/>
    </row>
    <row r="128" spans="1:17" x14ac:dyDescent="0.25">
      <c r="A128" s="365"/>
      <c r="B128" s="328"/>
      <c r="C128" s="204"/>
      <c r="D128" s="280"/>
      <c r="E128" s="202"/>
      <c r="F128" s="137"/>
      <c r="G128" s="366"/>
      <c r="H128" s="366"/>
      <c r="I128" s="202"/>
      <c r="J128" s="137"/>
      <c r="K128" s="202"/>
      <c r="L128" s="202"/>
      <c r="M128" s="204"/>
      <c r="N128" s="202"/>
      <c r="O128" s="159"/>
      <c r="P128" s="138"/>
      <c r="Q128" s="149"/>
    </row>
    <row r="129" spans="1:17" x14ac:dyDescent="0.25">
      <c r="A129" s="365"/>
      <c r="B129" s="328"/>
      <c r="C129" s="204"/>
      <c r="D129" s="280"/>
      <c r="E129" s="202"/>
      <c r="F129" s="137"/>
      <c r="G129" s="366"/>
      <c r="H129" s="366"/>
      <c r="I129" s="202"/>
      <c r="J129" s="137"/>
      <c r="K129" s="202"/>
      <c r="L129" s="202"/>
      <c r="M129" s="204"/>
      <c r="N129" s="202"/>
      <c r="O129" s="159"/>
      <c r="P129" s="138"/>
      <c r="Q129" s="149"/>
    </row>
    <row r="130" spans="1:17" x14ac:dyDescent="0.25">
      <c r="A130" s="365"/>
      <c r="B130" s="328"/>
      <c r="C130" s="204"/>
      <c r="D130" s="280"/>
      <c r="E130" s="202"/>
      <c r="F130" s="137"/>
      <c r="G130" s="366"/>
      <c r="H130" s="366"/>
      <c r="I130" s="202"/>
      <c r="J130" s="137"/>
      <c r="K130" s="202"/>
      <c r="L130" s="202"/>
      <c r="M130" s="204"/>
      <c r="N130" s="202"/>
      <c r="O130" s="159"/>
      <c r="P130" s="138"/>
      <c r="Q130" s="149"/>
    </row>
    <row r="131" spans="1:17" x14ac:dyDescent="0.25">
      <c r="A131" s="365"/>
      <c r="B131" s="328"/>
      <c r="C131" s="204"/>
      <c r="D131" s="280"/>
      <c r="E131" s="202"/>
      <c r="F131" s="137"/>
      <c r="G131" s="366"/>
      <c r="H131" s="366"/>
      <c r="I131" s="202"/>
      <c r="J131" s="137"/>
      <c r="K131" s="202"/>
      <c r="L131" s="202"/>
      <c r="M131" s="204"/>
      <c r="N131" s="202"/>
      <c r="O131" s="159"/>
      <c r="P131" s="138"/>
      <c r="Q131" s="149"/>
    </row>
    <row r="132" spans="1:17" x14ac:dyDescent="0.25">
      <c r="A132" s="365"/>
      <c r="B132" s="328"/>
      <c r="C132" s="204"/>
      <c r="D132" s="280"/>
      <c r="E132" s="202"/>
      <c r="F132" s="137"/>
      <c r="G132" s="366"/>
      <c r="H132" s="366"/>
      <c r="I132" s="202"/>
      <c r="J132" s="137"/>
      <c r="K132" s="202"/>
      <c r="L132" s="202"/>
      <c r="M132" s="204"/>
      <c r="N132" s="202"/>
      <c r="O132" s="159"/>
      <c r="P132" s="138"/>
      <c r="Q132" s="149"/>
    </row>
    <row r="133" spans="1:17" x14ac:dyDescent="0.25">
      <c r="A133" s="365"/>
      <c r="B133" s="328"/>
      <c r="C133" s="204"/>
      <c r="D133" s="280"/>
      <c r="E133" s="202"/>
      <c r="F133" s="137"/>
      <c r="G133" s="366"/>
      <c r="H133" s="366"/>
      <c r="I133" s="202"/>
      <c r="J133" s="137"/>
      <c r="K133" s="202"/>
      <c r="L133" s="202"/>
      <c r="M133" s="204"/>
      <c r="N133" s="202"/>
      <c r="O133" s="159"/>
      <c r="P133" s="138"/>
      <c r="Q133" s="149"/>
    </row>
    <row r="134" spans="1:17" x14ac:dyDescent="0.25">
      <c r="A134" s="365"/>
      <c r="B134" s="328"/>
      <c r="C134" s="204"/>
      <c r="D134" s="280"/>
      <c r="E134" s="202"/>
      <c r="F134" s="137"/>
      <c r="G134" s="366"/>
      <c r="H134" s="366"/>
      <c r="I134" s="202"/>
      <c r="J134" s="137"/>
      <c r="K134" s="202"/>
      <c r="L134" s="202"/>
      <c r="M134" s="204"/>
      <c r="N134" s="202"/>
      <c r="O134" s="159"/>
      <c r="P134" s="138"/>
      <c r="Q134" s="149"/>
    </row>
    <row r="135" spans="1:17" x14ac:dyDescent="0.25">
      <c r="A135" s="364"/>
      <c r="B135" s="329"/>
      <c r="C135" s="205"/>
      <c r="D135" s="281"/>
      <c r="E135" s="143"/>
      <c r="G135" s="200"/>
      <c r="H135" s="200"/>
      <c r="I135" s="143"/>
      <c r="K135" s="202"/>
      <c r="L135" s="202"/>
      <c r="M135" s="204"/>
      <c r="N135" s="202"/>
      <c r="O135" s="159"/>
      <c r="P135" s="368"/>
      <c r="Q135" s="369"/>
    </row>
    <row r="136" spans="1:17" x14ac:dyDescent="0.25">
      <c r="A136" s="281"/>
      <c r="B136" s="281"/>
      <c r="C136" s="143"/>
      <c r="D136" s="281"/>
      <c r="E136" s="143"/>
      <c r="F136" s="143"/>
      <c r="G136" s="200"/>
      <c r="H136" s="200"/>
      <c r="I136" s="143"/>
      <c r="J136" s="205"/>
      <c r="K136" s="143"/>
      <c r="L136" s="143"/>
      <c r="M136" s="205"/>
      <c r="O136" s="151"/>
      <c r="P136" s="373"/>
      <c r="Q136" s="369"/>
    </row>
    <row r="137" spans="1:17" ht="15.75" thickBot="1" x14ac:dyDescent="0.3">
      <c r="A137" s="160"/>
      <c r="B137" s="161"/>
      <c r="C137" s="162"/>
      <c r="D137" s="163"/>
      <c r="E137" s="162"/>
      <c r="F137" s="162"/>
      <c r="G137" s="164"/>
      <c r="H137" s="207"/>
      <c r="I137" s="206"/>
      <c r="J137" s="164"/>
      <c r="K137" s="207"/>
      <c r="L137" s="206"/>
      <c r="M137" s="377"/>
      <c r="N137" s="162"/>
      <c r="O137" s="170"/>
      <c r="P137" s="169"/>
      <c r="Q137" s="171"/>
    </row>
    <row r="138" spans="1:17" ht="15.75" thickBot="1" x14ac:dyDescent="0.3">
      <c r="A138" s="208"/>
      <c r="B138" s="209"/>
      <c r="C138" s="210"/>
      <c r="D138" s="211"/>
      <c r="E138" s="210"/>
      <c r="F138" s="210"/>
      <c r="G138" s="212" t="s">
        <v>44</v>
      </c>
      <c r="H138" s="212"/>
      <c r="I138" s="212"/>
      <c r="J138" s="212"/>
      <c r="K138" s="212"/>
      <c r="L138" s="378"/>
      <c r="M138" s="213"/>
      <c r="N138" s="213"/>
      <c r="O138" s="214"/>
      <c r="P138" s="215">
        <f>P15+P36+P70+P107</f>
        <v>1949873144.05</v>
      </c>
      <c r="Q138" s="338"/>
    </row>
    <row r="139" spans="1:17" ht="15.75" thickTop="1" x14ac:dyDescent="0.25">
      <c r="O139" s="217"/>
      <c r="P139" s="217"/>
      <c r="Q139" s="217"/>
    </row>
    <row r="140" spans="1:17" x14ac:dyDescent="0.25">
      <c r="O140" s="217"/>
      <c r="P140" s="379"/>
      <c r="Q140" s="217"/>
    </row>
    <row r="141" spans="1:17" x14ac:dyDescent="0.25">
      <c r="O141" s="217"/>
      <c r="P141" s="217"/>
      <c r="Q141" s="217"/>
    </row>
    <row r="142" spans="1:17" x14ac:dyDescent="0.25">
      <c r="O142" s="217"/>
      <c r="P142" s="217"/>
      <c r="Q142" s="217"/>
    </row>
    <row r="143" spans="1:17" x14ac:dyDescent="0.25">
      <c r="O143" s="217"/>
      <c r="P143" s="217"/>
      <c r="Q143" s="217"/>
    </row>
    <row r="144" spans="1:17" x14ac:dyDescent="0.25">
      <c r="O144" s="217"/>
      <c r="P144" s="217"/>
      <c r="Q144" s="217"/>
    </row>
    <row r="145" spans="1:17" x14ac:dyDescent="0.25">
      <c r="O145" s="217"/>
      <c r="P145" s="217"/>
      <c r="Q145" s="217"/>
    </row>
    <row r="146" spans="1:17" x14ac:dyDescent="0.25">
      <c r="O146" s="217"/>
      <c r="P146" s="217"/>
      <c r="Q146" s="217"/>
    </row>
    <row r="147" spans="1:17" x14ac:dyDescent="0.25">
      <c r="O147" s="217"/>
      <c r="P147" s="217"/>
      <c r="Q147" s="217"/>
    </row>
    <row r="148" spans="1:17" x14ac:dyDescent="0.25">
      <c r="A148" s="380" t="str">
        <f>+'[1]Hoja2 - F'!A137</f>
        <v>LIC.  MARICELA CHECO</v>
      </c>
      <c r="B148" s="380"/>
      <c r="C148" s="380"/>
      <c r="D148" s="380"/>
      <c r="E148" s="380"/>
      <c r="F148" s="380"/>
      <c r="G148" s="380"/>
      <c r="H148" s="380"/>
      <c r="I148" s="380"/>
      <c r="J148" s="380"/>
      <c r="K148" s="380"/>
      <c r="L148" s="380"/>
      <c r="M148" s="380"/>
      <c r="N148" s="380" t="str">
        <f>+'[1]Hoja2 - F'!M137</f>
        <v xml:space="preserve">FERNANDO DURÁN </v>
      </c>
      <c r="O148" s="380"/>
      <c r="P148" s="380"/>
      <c r="Q148" s="380"/>
    </row>
    <row r="149" spans="1:17" x14ac:dyDescent="0.25">
      <c r="A149" s="220" t="s">
        <v>47</v>
      </c>
      <c r="B149" s="220"/>
      <c r="C149" s="220"/>
      <c r="D149" s="220"/>
      <c r="E149" s="220"/>
      <c r="F149" s="220"/>
      <c r="G149" s="220"/>
      <c r="H149" s="220"/>
      <c r="I149" s="220"/>
      <c r="J149" s="220"/>
      <c r="K149" s="220"/>
      <c r="L149" s="220"/>
      <c r="M149" s="220"/>
      <c r="N149" s="220" t="s">
        <v>190</v>
      </c>
      <c r="O149" s="220"/>
      <c r="P149" s="220"/>
      <c r="Q149" s="220"/>
    </row>
    <row r="150" spans="1:17" x14ac:dyDescent="0.25">
      <c r="A150" s="221" t="str">
        <f>+'[1]Hoja2 - F'!A139</f>
        <v xml:space="preserve">Contralor </v>
      </c>
      <c r="B150" s="221"/>
      <c r="C150" s="221"/>
      <c r="D150" s="221"/>
      <c r="E150" s="221"/>
      <c r="F150" s="221"/>
      <c r="G150" s="221"/>
      <c r="H150" s="221"/>
      <c r="I150" s="221"/>
      <c r="J150" s="221"/>
      <c r="K150" s="221"/>
      <c r="L150" s="221"/>
      <c r="M150" s="221"/>
      <c r="N150" s="221" t="str">
        <f>+'[1]Hoja2 - F'!M139</f>
        <v>ADMINSTRADOR GENERAL</v>
      </c>
      <c r="O150" s="221"/>
      <c r="P150" s="221"/>
      <c r="Q150" s="221"/>
    </row>
  </sheetData>
  <mergeCells count="20">
    <mergeCell ref="G138:L138"/>
    <mergeCell ref="A148:M148"/>
    <mergeCell ref="N148:Q148"/>
    <mergeCell ref="A149:M149"/>
    <mergeCell ref="N149:Q149"/>
    <mergeCell ref="A150:M150"/>
    <mergeCell ref="N150:Q150"/>
    <mergeCell ref="N13:N14"/>
    <mergeCell ref="A89:Q89"/>
    <mergeCell ref="A90:Q90"/>
    <mergeCell ref="A98:L98"/>
    <mergeCell ref="O98:Q98"/>
    <mergeCell ref="A99:G99"/>
    <mergeCell ref="J99:N99"/>
    <mergeCell ref="A2:Q2"/>
    <mergeCell ref="A3:Q3"/>
    <mergeCell ref="A11:L11"/>
    <mergeCell ref="O11:Q11"/>
    <mergeCell ref="A12:G12"/>
    <mergeCell ref="J12:N12"/>
  </mergeCells>
  <pageMargins left="0.7" right="0.7" top="0.75" bottom="0.75" header="0.3" footer="0.3"/>
  <pageSetup scale="53" orientation="portrait" horizontalDpi="0" verticalDpi="0" r:id="rId1"/>
  <rowBreaks count="1" manualBreakCount="1">
    <brk id="82" max="16383" man="1"/>
  </rowBreaks>
  <ignoredErrors>
    <ignoredError sqref="A12:Q24 A47:Q66 A25:O45 Q25:Q45 A46:O46 Q46 A77:Q82 A67:O76 Q67:Q76" numberStoredAsText="1"/>
    <ignoredError sqref="P25:P46 P67:P76" numberStoredAsText="1" 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C3C9E-0E9B-4D52-8611-742DBB6E1F58}">
  <dimension ref="A1:P81"/>
  <sheetViews>
    <sheetView zoomScaleNormal="100" workbookViewId="0">
      <selection activeCell="P13" sqref="P13"/>
    </sheetView>
  </sheetViews>
  <sheetFormatPr baseColWidth="10" defaultRowHeight="15" x14ac:dyDescent="0.25"/>
  <cols>
    <col min="1" max="1" width="5.140625" style="388" customWidth="1"/>
    <col min="2" max="2" width="5.28515625" style="388" customWidth="1"/>
    <col min="3" max="3" width="5" style="388" customWidth="1"/>
    <col min="4" max="4" width="8.7109375" style="388" customWidth="1"/>
    <col min="5" max="5" width="7.7109375" style="388" customWidth="1"/>
    <col min="6" max="6" width="5.85546875" style="388" customWidth="1"/>
    <col min="7" max="8" width="5.5703125" style="388" customWidth="1"/>
    <col min="9" max="9" width="4.140625" style="388" customWidth="1"/>
    <col min="10" max="10" width="6.5703125" style="388" customWidth="1"/>
    <col min="11" max="12" width="6.7109375" style="388" customWidth="1"/>
    <col min="13" max="13" width="41.85546875" style="388" customWidth="1"/>
    <col min="14" max="14" width="12.28515625" style="388" customWidth="1"/>
    <col min="15" max="15" width="22.28515625" style="81" bestFit="1" customWidth="1"/>
    <col min="16" max="16" width="12.5703125" style="388" customWidth="1"/>
  </cols>
  <sheetData>
    <row r="1" spans="1:16" x14ac:dyDescent="0.25">
      <c r="A1" s="381" t="s">
        <v>215</v>
      </c>
      <c r="B1" s="382"/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382"/>
      <c r="P1" s="383"/>
    </row>
    <row r="2" spans="1:16" x14ac:dyDescent="0.25">
      <c r="A2" s="384" t="s">
        <v>54</v>
      </c>
      <c r="B2" s="385"/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386"/>
    </row>
    <row r="3" spans="1:16" ht="15.75" x14ac:dyDescent="0.3">
      <c r="A3" s="387"/>
      <c r="N3" s="2"/>
      <c r="O3" s="340" t="s">
        <v>216</v>
      </c>
      <c r="P3" s="8"/>
    </row>
    <row r="4" spans="1:16" x14ac:dyDescent="0.25">
      <c r="A4" s="387"/>
      <c r="N4" s="2"/>
      <c r="O4" s="222"/>
      <c r="P4" s="8"/>
    </row>
    <row r="5" spans="1:16" x14ac:dyDescent="0.25">
      <c r="A5" s="11" t="s">
        <v>217</v>
      </c>
      <c r="N5" s="12" t="str">
        <f>+'[1]Hoja4 - G'!N83</f>
        <v xml:space="preserve"> REGISTRO INTERNO DIGEPRES</v>
      </c>
      <c r="O5" s="222"/>
      <c r="P5" s="8"/>
    </row>
    <row r="6" spans="1:16" x14ac:dyDescent="0.25">
      <c r="A6" s="11" t="s">
        <v>218</v>
      </c>
      <c r="N6" s="12" t="s">
        <v>3</v>
      </c>
      <c r="O6" s="222"/>
      <c r="P6" s="8"/>
    </row>
    <row r="7" spans="1:16" x14ac:dyDescent="0.25">
      <c r="A7" s="11" t="str">
        <f>+'[1]Hoja4 - G'!A8</f>
        <v>MES: JUNIO</v>
      </c>
      <c r="N7" s="12" t="s">
        <v>5</v>
      </c>
      <c r="O7" s="222"/>
      <c r="P7" s="389"/>
    </row>
    <row r="8" spans="1:16" ht="15.75" thickBot="1" x14ac:dyDescent="0.3">
      <c r="A8" s="14" t="str">
        <f>[1]Hoja1!B9</f>
        <v>AÑO : 2026</v>
      </c>
      <c r="B8" s="93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 t="s">
        <v>7</v>
      </c>
      <c r="O8" s="94"/>
      <c r="P8" s="95"/>
    </row>
    <row r="9" spans="1:16" ht="15.75" thickBot="1" x14ac:dyDescent="0.3"/>
    <row r="10" spans="1:16" x14ac:dyDescent="0.25">
      <c r="A10" s="390" t="s">
        <v>58</v>
      </c>
      <c r="B10" s="391"/>
      <c r="C10" s="391"/>
      <c r="D10" s="391"/>
      <c r="E10" s="391"/>
      <c r="F10" s="391"/>
      <c r="G10" s="391"/>
      <c r="H10" s="391"/>
      <c r="I10" s="391"/>
      <c r="J10" s="391"/>
      <c r="K10" s="391"/>
      <c r="L10" s="392"/>
      <c r="M10" s="392"/>
      <c r="N10" s="393" t="s">
        <v>59</v>
      </c>
      <c r="O10" s="391"/>
      <c r="P10" s="394"/>
    </row>
    <row r="11" spans="1:16" x14ac:dyDescent="0.25">
      <c r="A11" s="395" t="s">
        <v>13</v>
      </c>
      <c r="B11" s="396"/>
      <c r="C11" s="396"/>
      <c r="D11" s="396"/>
      <c r="E11" s="396"/>
      <c r="F11" s="396"/>
      <c r="G11" s="397"/>
      <c r="H11" s="398"/>
      <c r="I11" s="399" t="s">
        <v>60</v>
      </c>
      <c r="J11" s="400"/>
      <c r="K11" s="400"/>
      <c r="L11" s="400"/>
      <c r="M11" s="401"/>
      <c r="N11" s="402" t="s">
        <v>61</v>
      </c>
      <c r="O11" s="247" t="s">
        <v>62</v>
      </c>
      <c r="P11" s="403" t="s">
        <v>63</v>
      </c>
    </row>
    <row r="12" spans="1:16" x14ac:dyDescent="0.25">
      <c r="A12" s="404"/>
      <c r="B12" s="405" t="s">
        <v>64</v>
      </c>
      <c r="C12" s="406"/>
      <c r="D12" s="405"/>
      <c r="E12" s="406"/>
      <c r="F12" s="405"/>
      <c r="G12" s="406"/>
      <c r="H12" s="406"/>
      <c r="I12" s="405"/>
      <c r="J12" s="405"/>
      <c r="K12" s="405"/>
      <c r="L12" s="405"/>
      <c r="M12" s="407"/>
      <c r="N12" s="408"/>
      <c r="O12" s="117"/>
      <c r="P12" s="409"/>
    </row>
    <row r="13" spans="1:16" ht="15.75" thickBot="1" x14ac:dyDescent="0.3">
      <c r="A13" s="410" t="s">
        <v>65</v>
      </c>
      <c r="B13" s="411" t="s">
        <v>65</v>
      </c>
      <c r="C13" s="412" t="s">
        <v>66</v>
      </c>
      <c r="D13" s="411" t="s">
        <v>67</v>
      </c>
      <c r="E13" s="412" t="s">
        <v>68</v>
      </c>
      <c r="F13" s="411" t="s">
        <v>69</v>
      </c>
      <c r="G13" s="412" t="s">
        <v>219</v>
      </c>
      <c r="H13" s="413" t="s">
        <v>71</v>
      </c>
      <c r="I13" s="411" t="s">
        <v>72</v>
      </c>
      <c r="J13" s="414" t="s">
        <v>73</v>
      </c>
      <c r="K13" s="414" t="s">
        <v>158</v>
      </c>
      <c r="L13" s="411" t="s">
        <v>75</v>
      </c>
      <c r="M13" s="415"/>
      <c r="N13" s="416" t="s">
        <v>20</v>
      </c>
      <c r="O13" s="125" t="s">
        <v>21</v>
      </c>
      <c r="P13" s="417" t="s">
        <v>22</v>
      </c>
    </row>
    <row r="14" spans="1:16" x14ac:dyDescent="0.25">
      <c r="A14" s="418" t="s">
        <v>76</v>
      </c>
      <c r="B14" s="419" t="s">
        <v>77</v>
      </c>
      <c r="C14" s="420"/>
      <c r="D14" s="421" t="s">
        <v>32</v>
      </c>
      <c r="E14" s="420"/>
      <c r="F14" s="422" t="s">
        <v>78</v>
      </c>
      <c r="G14" s="420"/>
      <c r="H14" s="132">
        <v>2</v>
      </c>
      <c r="I14" s="133">
        <v>1</v>
      </c>
      <c r="J14" s="132"/>
      <c r="K14" s="423"/>
      <c r="L14" s="424"/>
      <c r="M14" s="420" t="s">
        <v>79</v>
      </c>
      <c r="N14" s="422"/>
      <c r="O14" s="199">
        <f>+O15+O25+O29+O32</f>
        <v>5846392</v>
      </c>
      <c r="P14" s="425"/>
    </row>
    <row r="15" spans="1:16" x14ac:dyDescent="0.25">
      <c r="A15" s="426"/>
      <c r="B15" s="427"/>
      <c r="C15" s="428"/>
      <c r="D15" s="429"/>
      <c r="E15" s="428"/>
      <c r="G15" s="428"/>
      <c r="H15" s="145">
        <v>2</v>
      </c>
      <c r="I15" s="146">
        <v>1</v>
      </c>
      <c r="J15" s="145">
        <v>1</v>
      </c>
      <c r="K15" s="201"/>
      <c r="L15" s="424"/>
      <c r="M15" s="430" t="s">
        <v>80</v>
      </c>
      <c r="N15" s="431"/>
      <c r="O15" s="138">
        <f>+O16+O19+O22+O23</f>
        <v>5257939</v>
      </c>
      <c r="P15" s="432"/>
    </row>
    <row r="16" spans="1:16" x14ac:dyDescent="0.25">
      <c r="A16" s="426"/>
      <c r="B16" s="427"/>
      <c r="C16" s="428"/>
      <c r="D16" s="429"/>
      <c r="E16" s="428"/>
      <c r="G16" s="428"/>
      <c r="H16" s="145">
        <v>2</v>
      </c>
      <c r="I16" s="146">
        <v>1</v>
      </c>
      <c r="J16" s="145">
        <v>1</v>
      </c>
      <c r="K16" s="201">
        <v>1</v>
      </c>
      <c r="L16" s="424"/>
      <c r="M16" s="430" t="s">
        <v>81</v>
      </c>
      <c r="N16" s="431"/>
      <c r="O16" s="138">
        <f>+O17+O18</f>
        <v>3790813</v>
      </c>
      <c r="P16" s="432"/>
    </row>
    <row r="17" spans="1:16" x14ac:dyDescent="0.25">
      <c r="A17" s="426"/>
      <c r="B17" s="427"/>
      <c r="C17" s="428"/>
      <c r="D17" s="429"/>
      <c r="E17" s="428"/>
      <c r="G17" s="433" t="s">
        <v>25</v>
      </c>
      <c r="H17" s="150" t="s">
        <v>53</v>
      </c>
      <c r="I17" s="146">
        <v>1</v>
      </c>
      <c r="J17" s="145">
        <v>1</v>
      </c>
      <c r="K17" s="201">
        <v>1</v>
      </c>
      <c r="L17" s="434" t="s">
        <v>26</v>
      </c>
      <c r="M17" s="428" t="s">
        <v>220</v>
      </c>
      <c r="O17" s="151">
        <f>ROUND([1]Hoja1!I19*0.05,0)</f>
        <v>961547</v>
      </c>
      <c r="P17" s="435"/>
    </row>
    <row r="18" spans="1:16" x14ac:dyDescent="0.25">
      <c r="A18" s="426"/>
      <c r="B18" s="427"/>
      <c r="C18" s="428"/>
      <c r="D18" s="429"/>
      <c r="E18" s="428"/>
      <c r="G18" s="428">
        <v>9998</v>
      </c>
      <c r="H18" s="150" t="s">
        <v>53</v>
      </c>
      <c r="I18" s="146">
        <v>1</v>
      </c>
      <c r="J18" s="145">
        <v>1</v>
      </c>
      <c r="K18" s="201">
        <v>1</v>
      </c>
      <c r="L18" s="434" t="s">
        <v>26</v>
      </c>
      <c r="M18" s="428" t="s">
        <v>220</v>
      </c>
      <c r="O18" s="151">
        <f>ROUND([1]Calculo!$I$52-O17,0)</f>
        <v>2829266</v>
      </c>
      <c r="P18" s="435"/>
    </row>
    <row r="19" spans="1:16" x14ac:dyDescent="0.25">
      <c r="A19" s="426"/>
      <c r="B19" s="427"/>
      <c r="C19" s="428"/>
      <c r="D19" s="429"/>
      <c r="E19" s="428"/>
      <c r="G19" s="428">
        <v>9998</v>
      </c>
      <c r="H19" s="145">
        <v>2</v>
      </c>
      <c r="I19" s="154">
        <v>1</v>
      </c>
      <c r="J19" s="135">
        <v>1</v>
      </c>
      <c r="K19" s="203">
        <v>2</v>
      </c>
      <c r="L19" s="424"/>
      <c r="M19" s="428" t="s">
        <v>221</v>
      </c>
      <c r="N19" s="431"/>
      <c r="O19" s="138">
        <f>+O20+O21</f>
        <v>66841</v>
      </c>
      <c r="P19" s="435"/>
    </row>
    <row r="20" spans="1:16" x14ac:dyDescent="0.25">
      <c r="A20" s="426"/>
      <c r="B20" s="427"/>
      <c r="C20" s="428"/>
      <c r="D20" s="429"/>
      <c r="E20" s="428"/>
      <c r="G20" s="428"/>
      <c r="H20" s="145">
        <v>2</v>
      </c>
      <c r="I20" s="154">
        <v>1</v>
      </c>
      <c r="J20" s="135">
        <v>1</v>
      </c>
      <c r="K20" s="203">
        <v>2</v>
      </c>
      <c r="L20" s="434" t="s">
        <v>29</v>
      </c>
      <c r="M20" s="436" t="s">
        <v>85</v>
      </c>
      <c r="O20" s="151">
        <f>[1]Calculo!$I$55</f>
        <v>66841</v>
      </c>
      <c r="P20" s="435"/>
    </row>
    <row r="21" spans="1:16" hidden="1" x14ac:dyDescent="0.25">
      <c r="A21" s="426"/>
      <c r="B21" s="427"/>
      <c r="C21" s="428"/>
      <c r="D21" s="429"/>
      <c r="E21" s="428"/>
      <c r="G21" s="428" t="s">
        <v>25</v>
      </c>
      <c r="H21" s="145">
        <v>2</v>
      </c>
      <c r="I21" s="154">
        <v>1</v>
      </c>
      <c r="J21" s="135">
        <v>1</v>
      </c>
      <c r="K21" s="203">
        <v>2</v>
      </c>
      <c r="L21" s="434" t="s">
        <v>35</v>
      </c>
      <c r="M21" s="388" t="s">
        <v>86</v>
      </c>
      <c r="O21" s="151">
        <f>[1]Calculo!I56</f>
        <v>0</v>
      </c>
      <c r="P21" s="435"/>
    </row>
    <row r="22" spans="1:16" x14ac:dyDescent="0.25">
      <c r="A22" s="426"/>
      <c r="B22" s="427"/>
      <c r="C22" s="428"/>
      <c r="D22" s="429"/>
      <c r="E22" s="428"/>
      <c r="G22" s="428">
        <v>9998</v>
      </c>
      <c r="H22" s="145">
        <v>2</v>
      </c>
      <c r="I22" s="146">
        <v>1</v>
      </c>
      <c r="J22" s="145">
        <v>1</v>
      </c>
      <c r="K22" s="203">
        <v>4</v>
      </c>
      <c r="L22" s="434"/>
      <c r="M22" s="428" t="s">
        <v>160</v>
      </c>
      <c r="O22" s="151">
        <f>ROUND([1]Calculo!$I$61,0)</f>
        <v>1137753</v>
      </c>
      <c r="P22" s="435"/>
    </row>
    <row r="23" spans="1:16" x14ac:dyDescent="0.25">
      <c r="A23" s="426"/>
      <c r="B23" s="427"/>
      <c r="C23" s="428"/>
      <c r="D23" s="429"/>
      <c r="E23" s="428"/>
      <c r="G23" s="428">
        <v>9998</v>
      </c>
      <c r="H23" s="145">
        <v>2</v>
      </c>
      <c r="I23" s="146">
        <v>1</v>
      </c>
      <c r="J23" s="145">
        <v>1</v>
      </c>
      <c r="K23" s="203">
        <v>5</v>
      </c>
      <c r="L23" s="434"/>
      <c r="M23" s="428" t="s">
        <v>88</v>
      </c>
      <c r="O23" s="138">
        <f>+O24</f>
        <v>262532</v>
      </c>
      <c r="P23" s="435"/>
    </row>
    <row r="24" spans="1:16" x14ac:dyDescent="0.25">
      <c r="A24" s="426"/>
      <c r="B24" s="427"/>
      <c r="C24" s="428"/>
      <c r="D24" s="429"/>
      <c r="E24" s="428"/>
      <c r="G24" s="428"/>
      <c r="H24" s="145">
        <v>2</v>
      </c>
      <c r="I24" s="146">
        <v>1</v>
      </c>
      <c r="J24" s="145">
        <v>1</v>
      </c>
      <c r="K24" s="201">
        <v>5</v>
      </c>
      <c r="L24" s="434" t="s">
        <v>26</v>
      </c>
      <c r="M24" s="428" t="s">
        <v>88</v>
      </c>
      <c r="O24" s="151">
        <f>ROUND([1]Calculo!$I$64,0)</f>
        <v>262532</v>
      </c>
      <c r="P24" s="435"/>
    </row>
    <row r="25" spans="1:16" x14ac:dyDescent="0.25">
      <c r="A25" s="426"/>
      <c r="B25" s="427"/>
      <c r="C25" s="428"/>
      <c r="D25" s="429"/>
      <c r="E25" s="428"/>
      <c r="G25" s="428">
        <v>9998</v>
      </c>
      <c r="H25" s="145">
        <v>2</v>
      </c>
      <c r="I25" s="154">
        <v>1</v>
      </c>
      <c r="J25" s="135">
        <v>2</v>
      </c>
      <c r="K25" s="203"/>
      <c r="L25" s="424"/>
      <c r="M25" s="430" t="s">
        <v>89</v>
      </c>
      <c r="O25" s="138">
        <f>+O26</f>
        <v>207285</v>
      </c>
      <c r="P25" s="435"/>
    </row>
    <row r="26" spans="1:16" x14ac:dyDescent="0.25">
      <c r="A26" s="426"/>
      <c r="B26" s="427"/>
      <c r="C26" s="428"/>
      <c r="D26" s="429"/>
      <c r="E26" s="428"/>
      <c r="G26" s="428"/>
      <c r="H26" s="145">
        <v>2</v>
      </c>
      <c r="I26" s="146">
        <v>2</v>
      </c>
      <c r="J26" s="145">
        <v>2</v>
      </c>
      <c r="K26" s="203">
        <v>2</v>
      </c>
      <c r="L26" s="434"/>
      <c r="M26" s="428" t="s">
        <v>90</v>
      </c>
      <c r="O26" s="138">
        <f>+O27+O28</f>
        <v>207285</v>
      </c>
      <c r="P26" s="435"/>
    </row>
    <row r="27" spans="1:16" hidden="1" x14ac:dyDescent="0.25">
      <c r="A27" s="426"/>
      <c r="B27" s="427"/>
      <c r="C27" s="428"/>
      <c r="D27" s="429"/>
      <c r="E27" s="428"/>
      <c r="G27" s="428"/>
      <c r="H27" s="145">
        <v>2</v>
      </c>
      <c r="I27" s="146">
        <v>1</v>
      </c>
      <c r="J27" s="145">
        <v>2</v>
      </c>
      <c r="K27" s="201">
        <v>2</v>
      </c>
      <c r="L27" s="434" t="s">
        <v>32</v>
      </c>
      <c r="M27" s="428" t="s">
        <v>161</v>
      </c>
      <c r="O27" s="151">
        <f>[1]Calculo!I72</f>
        <v>0</v>
      </c>
      <c r="P27" s="435"/>
    </row>
    <row r="28" spans="1:16" x14ac:dyDescent="0.25">
      <c r="A28" s="426"/>
      <c r="B28" s="427"/>
      <c r="C28" s="428"/>
      <c r="D28" s="429"/>
      <c r="E28" s="428"/>
      <c r="G28" s="428"/>
      <c r="H28" s="145">
        <v>2</v>
      </c>
      <c r="I28" s="146">
        <v>1</v>
      </c>
      <c r="J28" s="145">
        <v>2</v>
      </c>
      <c r="K28" s="201">
        <v>2</v>
      </c>
      <c r="L28" s="434" t="s">
        <v>92</v>
      </c>
      <c r="M28" s="428" t="s">
        <v>222</v>
      </c>
      <c r="O28" s="151">
        <f>ROUND([1]Calculo!$I$73,0)</f>
        <v>207285</v>
      </c>
      <c r="P28" s="435"/>
    </row>
    <row r="29" spans="1:16" x14ac:dyDescent="0.25">
      <c r="A29" s="426"/>
      <c r="B29" s="427"/>
      <c r="C29" s="428"/>
      <c r="D29" s="429"/>
      <c r="E29" s="428"/>
      <c r="G29" s="428">
        <v>9998</v>
      </c>
      <c r="H29" s="145">
        <v>2</v>
      </c>
      <c r="I29" s="154">
        <v>1</v>
      </c>
      <c r="J29" s="135">
        <v>4</v>
      </c>
      <c r="K29" s="201"/>
      <c r="L29" s="434"/>
      <c r="M29" s="430" t="s">
        <v>162</v>
      </c>
      <c r="N29" s="431"/>
      <c r="O29" s="138">
        <f>+O30</f>
        <v>112224</v>
      </c>
      <c r="P29" s="432"/>
    </row>
    <row r="30" spans="1:16" x14ac:dyDescent="0.25">
      <c r="A30" s="426"/>
      <c r="B30" s="427"/>
      <c r="C30" s="428"/>
      <c r="D30" s="429"/>
      <c r="E30" s="428"/>
      <c r="G30" s="428"/>
      <c r="H30" s="145">
        <v>2</v>
      </c>
      <c r="I30" s="146">
        <v>1</v>
      </c>
      <c r="J30" s="145">
        <v>4</v>
      </c>
      <c r="K30" s="201">
        <v>2</v>
      </c>
      <c r="L30" s="434"/>
      <c r="M30" s="428" t="s">
        <v>95</v>
      </c>
      <c r="O30" s="138">
        <f>+O31</f>
        <v>112224</v>
      </c>
      <c r="P30" s="435"/>
    </row>
    <row r="31" spans="1:16" x14ac:dyDescent="0.25">
      <c r="A31" s="426"/>
      <c r="B31" s="427"/>
      <c r="C31" s="428"/>
      <c r="D31" s="429"/>
      <c r="E31" s="428"/>
      <c r="G31" s="428"/>
      <c r="H31" s="145">
        <v>2</v>
      </c>
      <c r="I31" s="146">
        <v>1</v>
      </c>
      <c r="J31" s="145">
        <v>4</v>
      </c>
      <c r="K31" s="201">
        <v>2</v>
      </c>
      <c r="L31" s="434" t="s">
        <v>35</v>
      </c>
      <c r="M31" s="428" t="s">
        <v>96</v>
      </c>
      <c r="O31" s="151">
        <f>ROUND([1]Calculo!$I$77,0)</f>
        <v>112224</v>
      </c>
      <c r="P31" s="435"/>
    </row>
    <row r="32" spans="1:16" x14ac:dyDescent="0.25">
      <c r="A32" s="426"/>
      <c r="B32" s="427"/>
      <c r="C32" s="428"/>
      <c r="D32" s="429"/>
      <c r="E32" s="428"/>
      <c r="G32" s="428">
        <v>9998</v>
      </c>
      <c r="H32" s="145">
        <v>2</v>
      </c>
      <c r="I32" s="154">
        <v>1</v>
      </c>
      <c r="J32" s="135">
        <v>5</v>
      </c>
      <c r="K32" s="201"/>
      <c r="L32" s="437"/>
      <c r="M32" s="430" t="s">
        <v>97</v>
      </c>
      <c r="N32" s="431"/>
      <c r="O32" s="138">
        <f>+O33</f>
        <v>268944</v>
      </c>
      <c r="P32" s="432"/>
    </row>
    <row r="33" spans="1:16" x14ac:dyDescent="0.25">
      <c r="A33" s="426"/>
      <c r="B33" s="427"/>
      <c r="C33" s="428"/>
      <c r="D33" s="429"/>
      <c r="E33" s="428"/>
      <c r="G33" s="428"/>
      <c r="H33" s="145">
        <v>2</v>
      </c>
      <c r="I33" s="146">
        <v>5</v>
      </c>
      <c r="J33" s="145">
        <v>5</v>
      </c>
      <c r="K33" s="201">
        <v>2</v>
      </c>
      <c r="L33" s="438"/>
      <c r="M33" s="428" t="s">
        <v>98</v>
      </c>
      <c r="O33" s="151">
        <f>ROUND([1]Calculo!$I$85,0)</f>
        <v>268944</v>
      </c>
      <c r="P33" s="435"/>
    </row>
    <row r="34" spans="1:16" x14ac:dyDescent="0.25">
      <c r="A34" s="426"/>
      <c r="B34" s="427"/>
      <c r="C34" s="428"/>
      <c r="D34" s="429"/>
      <c r="E34" s="428"/>
      <c r="G34" s="428">
        <v>9998</v>
      </c>
      <c r="H34" s="145">
        <v>2</v>
      </c>
      <c r="I34" s="154">
        <v>2</v>
      </c>
      <c r="J34" s="135"/>
      <c r="K34" s="203"/>
      <c r="L34" s="437"/>
      <c r="M34" s="430" t="s">
        <v>163</v>
      </c>
      <c r="N34" s="431"/>
      <c r="O34" s="138">
        <f>+O35+O41+O43+O45+O49+O52+O59+O47</f>
        <v>2424263.389</v>
      </c>
      <c r="P34" s="432"/>
    </row>
    <row r="35" spans="1:16" x14ac:dyDescent="0.25">
      <c r="A35" s="426"/>
      <c r="B35" s="427"/>
      <c r="C35" s="428"/>
      <c r="D35" s="429"/>
      <c r="E35" s="428"/>
      <c r="G35" s="428"/>
      <c r="H35" s="145">
        <v>2</v>
      </c>
      <c r="I35" s="154">
        <v>2</v>
      </c>
      <c r="J35" s="135">
        <v>1</v>
      </c>
      <c r="K35" s="203"/>
      <c r="L35" s="437"/>
      <c r="M35" s="430" t="s">
        <v>164</v>
      </c>
      <c r="N35" s="431"/>
      <c r="O35" s="138">
        <f>+O36+O37+O39+O40</f>
        <v>237304</v>
      </c>
      <c r="P35" s="432"/>
    </row>
    <row r="36" spans="1:16" x14ac:dyDescent="0.25">
      <c r="A36" s="426"/>
      <c r="B36" s="427"/>
      <c r="C36" s="428"/>
      <c r="D36" s="429"/>
      <c r="E36" s="428"/>
      <c r="G36" s="428"/>
      <c r="H36" s="145">
        <v>2</v>
      </c>
      <c r="I36" s="146">
        <v>2</v>
      </c>
      <c r="J36" s="145">
        <v>1</v>
      </c>
      <c r="K36" s="201">
        <v>3</v>
      </c>
      <c r="L36" s="438"/>
      <c r="M36" s="428" t="s">
        <v>165</v>
      </c>
      <c r="O36" s="151">
        <f>ROUND([1]Calculo!$I$92,0)</f>
        <v>96888</v>
      </c>
      <c r="P36" s="435"/>
    </row>
    <row r="37" spans="1:16" x14ac:dyDescent="0.25">
      <c r="A37" s="426"/>
      <c r="B37" s="427"/>
      <c r="C37" s="428"/>
      <c r="D37" s="429"/>
      <c r="E37" s="428"/>
      <c r="G37" s="428"/>
      <c r="H37" s="145">
        <v>2</v>
      </c>
      <c r="I37" s="146">
        <v>2</v>
      </c>
      <c r="J37" s="145">
        <v>1</v>
      </c>
      <c r="K37" s="203">
        <v>6</v>
      </c>
      <c r="L37" s="438"/>
      <c r="M37" s="428" t="s">
        <v>103</v>
      </c>
      <c r="O37" s="138">
        <f>+O38</f>
        <v>129032</v>
      </c>
      <c r="P37" s="435"/>
    </row>
    <row r="38" spans="1:16" x14ac:dyDescent="0.25">
      <c r="A38" s="426"/>
      <c r="B38" s="427"/>
      <c r="C38" s="428"/>
      <c r="D38" s="429"/>
      <c r="E38" s="428"/>
      <c r="G38" s="428"/>
      <c r="H38" s="145">
        <v>2</v>
      </c>
      <c r="I38" s="146">
        <v>2</v>
      </c>
      <c r="J38" s="145">
        <v>1</v>
      </c>
      <c r="K38" s="203">
        <v>6</v>
      </c>
      <c r="L38" s="438" t="s">
        <v>26</v>
      </c>
      <c r="M38" s="428" t="s">
        <v>166</v>
      </c>
      <c r="O38" s="151">
        <f>ROUND([1]Calculo!$I$96,0)</f>
        <v>129032</v>
      </c>
      <c r="P38" s="435"/>
    </row>
    <row r="39" spans="1:16" x14ac:dyDescent="0.25">
      <c r="A39" s="426"/>
      <c r="B39" s="427"/>
      <c r="C39" s="428"/>
      <c r="D39" s="429"/>
      <c r="E39" s="428"/>
      <c r="G39" s="428"/>
      <c r="H39" s="145">
        <v>2</v>
      </c>
      <c r="I39" s="146">
        <v>2</v>
      </c>
      <c r="J39" s="145">
        <v>1</v>
      </c>
      <c r="K39" s="201">
        <v>7</v>
      </c>
      <c r="L39" s="438"/>
      <c r="M39" s="428" t="s">
        <v>104</v>
      </c>
      <c r="O39" s="151">
        <f>ROUND([1]Calculo!$I$97,0)</f>
        <v>8329</v>
      </c>
      <c r="P39" s="435"/>
    </row>
    <row r="40" spans="1:16" x14ac:dyDescent="0.25">
      <c r="A40" s="426"/>
      <c r="B40" s="427"/>
      <c r="C40" s="428"/>
      <c r="D40" s="429"/>
      <c r="E40" s="428"/>
      <c r="G40" s="428"/>
      <c r="H40" s="145">
        <v>2</v>
      </c>
      <c r="I40" s="146">
        <v>2</v>
      </c>
      <c r="J40" s="145">
        <v>1</v>
      </c>
      <c r="K40" s="201">
        <v>8</v>
      </c>
      <c r="L40" s="438"/>
      <c r="M40" s="428" t="s">
        <v>167</v>
      </c>
      <c r="O40" s="151">
        <f>ROUND([1]Calculo!$I$98,0)</f>
        <v>3055</v>
      </c>
      <c r="P40" s="435"/>
    </row>
    <row r="41" spans="1:16" x14ac:dyDescent="0.25">
      <c r="A41" s="426"/>
      <c r="B41" s="427"/>
      <c r="C41" s="428"/>
      <c r="D41" s="429"/>
      <c r="E41" s="428"/>
      <c r="G41" s="428"/>
      <c r="H41" s="145">
        <v>2</v>
      </c>
      <c r="I41" s="154">
        <v>2</v>
      </c>
      <c r="J41" s="135">
        <v>2</v>
      </c>
      <c r="K41" s="203"/>
      <c r="L41" s="437"/>
      <c r="M41" s="430" t="s">
        <v>168</v>
      </c>
      <c r="N41" s="431"/>
      <c r="O41" s="138">
        <f>+O42</f>
        <v>679292</v>
      </c>
      <c r="P41" s="432"/>
    </row>
    <row r="42" spans="1:16" x14ac:dyDescent="0.25">
      <c r="A42" s="426"/>
      <c r="B42" s="427"/>
      <c r="C42" s="428"/>
      <c r="D42" s="429"/>
      <c r="E42" s="428"/>
      <c r="G42" s="428"/>
      <c r="H42" s="145">
        <v>2</v>
      </c>
      <c r="I42" s="146">
        <v>2</v>
      </c>
      <c r="J42" s="145">
        <v>2</v>
      </c>
      <c r="K42" s="201">
        <v>1</v>
      </c>
      <c r="L42" s="438"/>
      <c r="M42" s="428" t="s">
        <v>107</v>
      </c>
      <c r="O42" s="151">
        <f>ROUND([1]Calculo!$I$100,0)</f>
        <v>679292</v>
      </c>
      <c r="P42" s="435"/>
    </row>
    <row r="43" spans="1:16" x14ac:dyDescent="0.25">
      <c r="A43" s="426"/>
      <c r="B43" s="427"/>
      <c r="C43" s="428"/>
      <c r="D43" s="429"/>
      <c r="E43" s="428"/>
      <c r="G43" s="428"/>
      <c r="H43" s="145">
        <v>2</v>
      </c>
      <c r="I43" s="154">
        <v>2</v>
      </c>
      <c r="J43" s="135">
        <v>3</v>
      </c>
      <c r="K43" s="203"/>
      <c r="L43" s="437"/>
      <c r="M43" s="430" t="s">
        <v>108</v>
      </c>
      <c r="N43" s="431"/>
      <c r="O43" s="138">
        <f>+O44</f>
        <v>144391</v>
      </c>
      <c r="P43" s="432"/>
    </row>
    <row r="44" spans="1:16" x14ac:dyDescent="0.25">
      <c r="A44" s="426"/>
      <c r="B44" s="427"/>
      <c r="C44" s="428"/>
      <c r="D44" s="429"/>
      <c r="E44" s="428"/>
      <c r="G44" s="428"/>
      <c r="H44" s="145">
        <v>2</v>
      </c>
      <c r="I44" s="154">
        <v>2</v>
      </c>
      <c r="J44" s="135">
        <v>3</v>
      </c>
      <c r="K44" s="201">
        <v>1</v>
      </c>
      <c r="L44" s="438"/>
      <c r="M44" s="428" t="s">
        <v>109</v>
      </c>
      <c r="O44" s="151">
        <f>ROUND([1]Calculo!$I$106,0)</f>
        <v>144391</v>
      </c>
      <c r="P44" s="435"/>
    </row>
    <row r="45" spans="1:16" x14ac:dyDescent="0.25">
      <c r="A45" s="426"/>
      <c r="B45" s="427"/>
      <c r="C45" s="428"/>
      <c r="D45" s="429"/>
      <c r="E45" s="428"/>
      <c r="G45" s="428"/>
      <c r="H45" s="145">
        <v>2</v>
      </c>
      <c r="I45" s="154">
        <v>2</v>
      </c>
      <c r="J45" s="135">
        <v>4</v>
      </c>
      <c r="K45" s="203"/>
      <c r="L45" s="437"/>
      <c r="M45" s="430" t="s">
        <v>110</v>
      </c>
      <c r="N45" s="431"/>
      <c r="O45" s="138">
        <f>+O46</f>
        <v>12975</v>
      </c>
      <c r="P45" s="432"/>
    </row>
    <row r="46" spans="1:16" x14ac:dyDescent="0.25">
      <c r="A46" s="426"/>
      <c r="B46" s="427"/>
      <c r="C46" s="428"/>
      <c r="D46" s="429"/>
      <c r="E46" s="428"/>
      <c r="G46" s="428"/>
      <c r="H46" s="145">
        <v>2</v>
      </c>
      <c r="I46" s="154">
        <v>2</v>
      </c>
      <c r="J46" s="135">
        <v>4</v>
      </c>
      <c r="K46" s="201">
        <v>1</v>
      </c>
      <c r="L46" s="438"/>
      <c r="M46" s="428" t="s">
        <v>111</v>
      </c>
      <c r="O46" s="151">
        <f>ROUND([1]Calculo!$I$110,0)</f>
        <v>12975</v>
      </c>
      <c r="P46" s="435"/>
    </row>
    <row r="47" spans="1:16" x14ac:dyDescent="0.25">
      <c r="A47" s="426"/>
      <c r="B47" s="427"/>
      <c r="C47" s="428"/>
      <c r="D47" s="429"/>
      <c r="E47" s="428"/>
      <c r="G47" s="428"/>
      <c r="H47" s="145">
        <v>2</v>
      </c>
      <c r="I47" s="154">
        <v>2</v>
      </c>
      <c r="J47" s="135">
        <v>5</v>
      </c>
      <c r="K47" s="436"/>
      <c r="L47" s="438"/>
      <c r="M47" s="431" t="s">
        <v>112</v>
      </c>
      <c r="O47" s="138">
        <f>+O48</f>
        <v>25150</v>
      </c>
      <c r="P47" s="435"/>
    </row>
    <row r="48" spans="1:16" x14ac:dyDescent="0.25">
      <c r="A48" s="426"/>
      <c r="B48" s="427"/>
      <c r="C48" s="428"/>
      <c r="D48" s="429"/>
      <c r="E48" s="428"/>
      <c r="G48" s="428"/>
      <c r="H48" s="145">
        <v>2</v>
      </c>
      <c r="I48" s="154">
        <v>2</v>
      </c>
      <c r="J48" s="135">
        <v>5</v>
      </c>
      <c r="K48" s="201">
        <v>4</v>
      </c>
      <c r="L48" s="438"/>
      <c r="M48" s="388" t="s">
        <v>114</v>
      </c>
      <c r="O48" s="151">
        <f>ROUND([1]Calculo!$I$121,0)</f>
        <v>25150</v>
      </c>
      <c r="P48" s="435"/>
    </row>
    <row r="49" spans="1:16" x14ac:dyDescent="0.25">
      <c r="A49" s="426"/>
      <c r="B49" s="427"/>
      <c r="C49" s="428"/>
      <c r="D49" s="429"/>
      <c r="E49" s="428"/>
      <c r="G49" s="428"/>
      <c r="H49" s="145">
        <v>2</v>
      </c>
      <c r="I49" s="154">
        <v>2</v>
      </c>
      <c r="J49" s="135">
        <v>6</v>
      </c>
      <c r="K49" s="203"/>
      <c r="L49" s="437"/>
      <c r="M49" s="430" t="s">
        <v>115</v>
      </c>
      <c r="N49" s="431"/>
      <c r="O49" s="138">
        <f>+O50+O51</f>
        <v>697369</v>
      </c>
      <c r="P49" s="432"/>
    </row>
    <row r="50" spans="1:16" x14ac:dyDescent="0.25">
      <c r="A50" s="426"/>
      <c r="B50" s="427"/>
      <c r="C50" s="428"/>
      <c r="D50" s="429"/>
      <c r="E50" s="428"/>
      <c r="G50" s="428"/>
      <c r="H50" s="145">
        <v>2</v>
      </c>
      <c r="I50" s="154">
        <v>2</v>
      </c>
      <c r="J50" s="135">
        <v>6</v>
      </c>
      <c r="K50" s="201">
        <v>2</v>
      </c>
      <c r="L50" s="438"/>
      <c r="M50" s="428" t="s">
        <v>223</v>
      </c>
      <c r="O50" s="151">
        <f>ROUND([1]Calculo!$I$129,0)</f>
        <v>36756</v>
      </c>
      <c r="P50" s="435"/>
    </row>
    <row r="51" spans="1:16" x14ac:dyDescent="0.25">
      <c r="A51" s="426"/>
      <c r="B51" s="427"/>
      <c r="C51" s="428"/>
      <c r="D51" s="429"/>
      <c r="E51" s="428"/>
      <c r="G51" s="428"/>
      <c r="H51" s="145">
        <v>2</v>
      </c>
      <c r="I51" s="154">
        <v>2</v>
      </c>
      <c r="J51" s="135">
        <v>6</v>
      </c>
      <c r="K51" s="201">
        <v>3</v>
      </c>
      <c r="L51" s="438"/>
      <c r="M51" s="428" t="s">
        <v>198</v>
      </c>
      <c r="O51" s="151">
        <f>[1]Calculo!$I$135</f>
        <v>660613</v>
      </c>
      <c r="P51" s="435"/>
    </row>
    <row r="52" spans="1:16" ht="29.25" x14ac:dyDescent="0.25">
      <c r="A52" s="426"/>
      <c r="B52" s="427"/>
      <c r="C52" s="428"/>
      <c r="D52" s="429"/>
      <c r="E52" s="428"/>
      <c r="G52" s="428"/>
      <c r="H52" s="145">
        <v>2</v>
      </c>
      <c r="I52" s="154">
        <v>2</v>
      </c>
      <c r="J52" s="135">
        <v>7</v>
      </c>
      <c r="K52" s="439"/>
      <c r="L52" s="437"/>
      <c r="M52" s="440" t="s">
        <v>224</v>
      </c>
      <c r="N52" s="431"/>
      <c r="O52" s="138">
        <f>+O53+O55</f>
        <v>79473</v>
      </c>
      <c r="P52" s="432"/>
    </row>
    <row r="53" spans="1:16" x14ac:dyDescent="0.25">
      <c r="A53" s="426"/>
      <c r="B53" s="427"/>
      <c r="C53" s="428"/>
      <c r="D53" s="429"/>
      <c r="E53" s="428"/>
      <c r="G53" s="428"/>
      <c r="H53" s="145">
        <v>2</v>
      </c>
      <c r="I53" s="154">
        <v>2</v>
      </c>
      <c r="J53" s="135">
        <v>7</v>
      </c>
      <c r="K53" s="203">
        <v>1</v>
      </c>
      <c r="L53" s="438"/>
      <c r="M53" s="428" t="s">
        <v>175</v>
      </c>
      <c r="O53" s="138">
        <f>+O54</f>
        <v>28014</v>
      </c>
      <c r="P53" s="435"/>
    </row>
    <row r="54" spans="1:16" x14ac:dyDescent="0.25">
      <c r="A54" s="426"/>
      <c r="B54" s="427"/>
      <c r="C54" s="428"/>
      <c r="D54" s="429"/>
      <c r="E54" s="428"/>
      <c r="G54" s="428"/>
      <c r="H54" s="145">
        <v>2</v>
      </c>
      <c r="I54" s="154">
        <v>2</v>
      </c>
      <c r="J54" s="135">
        <v>7</v>
      </c>
      <c r="K54" s="203">
        <v>1</v>
      </c>
      <c r="L54" s="434" t="s">
        <v>32</v>
      </c>
      <c r="M54" s="428" t="s">
        <v>121</v>
      </c>
      <c r="O54" s="151">
        <f>[1]Calculo!$I$142</f>
        <v>28014</v>
      </c>
      <c r="P54" s="435"/>
    </row>
    <row r="55" spans="1:16" x14ac:dyDescent="0.25">
      <c r="A55" s="426"/>
      <c r="B55" s="427"/>
      <c r="C55" s="428"/>
      <c r="D55" s="429"/>
      <c r="E55" s="428"/>
      <c r="G55" s="428"/>
      <c r="H55" s="145">
        <v>2</v>
      </c>
      <c r="I55" s="146">
        <v>2</v>
      </c>
      <c r="J55" s="145">
        <v>7</v>
      </c>
      <c r="K55" s="203">
        <v>2</v>
      </c>
      <c r="L55" s="438"/>
      <c r="M55" s="428" t="s">
        <v>122</v>
      </c>
      <c r="O55" s="138">
        <f>+O56+O57+O58</f>
        <v>51459</v>
      </c>
      <c r="P55" s="435"/>
    </row>
    <row r="56" spans="1:16" x14ac:dyDescent="0.25">
      <c r="A56" s="426"/>
      <c r="B56" s="427"/>
      <c r="C56" s="428"/>
      <c r="D56" s="429"/>
      <c r="E56" s="428"/>
      <c r="G56" s="428"/>
      <c r="H56" s="145">
        <v>2</v>
      </c>
      <c r="I56" s="146">
        <v>2</v>
      </c>
      <c r="J56" s="145">
        <v>7</v>
      </c>
      <c r="K56" s="203">
        <v>2</v>
      </c>
      <c r="L56" s="434" t="s">
        <v>26</v>
      </c>
      <c r="M56" s="428" t="s">
        <v>225</v>
      </c>
      <c r="O56" s="151">
        <f>[1]Calculo!$I$148+[1]Calculo!$I$149</f>
        <v>43079</v>
      </c>
      <c r="P56" s="435"/>
    </row>
    <row r="57" spans="1:16" x14ac:dyDescent="0.25">
      <c r="A57" s="426"/>
      <c r="B57" s="427"/>
      <c r="C57" s="428"/>
      <c r="D57" s="429"/>
      <c r="E57" s="428"/>
      <c r="G57" s="428"/>
      <c r="H57" s="145">
        <v>2</v>
      </c>
      <c r="I57" s="146">
        <v>2</v>
      </c>
      <c r="J57" s="145">
        <v>7</v>
      </c>
      <c r="K57" s="203">
        <v>2</v>
      </c>
      <c r="L57" s="434" t="s">
        <v>124</v>
      </c>
      <c r="M57" s="428" t="s">
        <v>226</v>
      </c>
      <c r="O57" s="151">
        <f>[1]Calculo!$I$150+[1]Calculo!$I$151+[1]Calculo!$I$152</f>
        <v>8230</v>
      </c>
      <c r="P57" s="435"/>
    </row>
    <row r="58" spans="1:16" x14ac:dyDescent="0.25">
      <c r="A58" s="426"/>
      <c r="B58" s="427"/>
      <c r="C58" s="428"/>
      <c r="D58" s="429"/>
      <c r="E58" s="428"/>
      <c r="G58" s="428"/>
      <c r="H58" s="145">
        <v>2</v>
      </c>
      <c r="I58" s="146">
        <v>2</v>
      </c>
      <c r="J58" s="145">
        <v>7</v>
      </c>
      <c r="K58" s="201">
        <v>3</v>
      </c>
      <c r="L58" s="438"/>
      <c r="M58" s="388" t="s">
        <v>119</v>
      </c>
      <c r="O58" s="151">
        <f>ROUND([1]Calculo!$I$157,0)</f>
        <v>150</v>
      </c>
      <c r="P58" s="435"/>
    </row>
    <row r="59" spans="1:16" x14ac:dyDescent="0.25">
      <c r="A59" s="426"/>
      <c r="B59" s="427"/>
      <c r="C59" s="428"/>
      <c r="D59" s="429"/>
      <c r="E59" s="428"/>
      <c r="G59" s="428"/>
      <c r="H59" s="145">
        <v>2</v>
      </c>
      <c r="I59" s="154">
        <v>2</v>
      </c>
      <c r="J59" s="135">
        <v>8</v>
      </c>
      <c r="K59" s="203"/>
      <c r="L59" s="437"/>
      <c r="M59" s="430" t="s">
        <v>126</v>
      </c>
      <c r="N59" s="431"/>
      <c r="O59" s="138">
        <f>+O60+O61</f>
        <v>548309.38899999997</v>
      </c>
      <c r="P59" s="435"/>
    </row>
    <row r="60" spans="1:16" x14ac:dyDescent="0.25">
      <c r="A60" s="426"/>
      <c r="B60" s="427"/>
      <c r="C60" s="428"/>
      <c r="D60" s="429"/>
      <c r="E60" s="428"/>
      <c r="G60" s="428"/>
      <c r="H60" s="145">
        <v>2</v>
      </c>
      <c r="I60" s="154">
        <v>2</v>
      </c>
      <c r="J60" s="135">
        <v>8</v>
      </c>
      <c r="K60" s="201">
        <v>4</v>
      </c>
      <c r="L60" s="441"/>
      <c r="M60" s="388" t="s">
        <v>127</v>
      </c>
      <c r="N60" s="431"/>
      <c r="O60" s="151">
        <f>+[1]Calculo!I163</f>
        <v>1904.3890000000001</v>
      </c>
      <c r="P60" s="435"/>
    </row>
    <row r="61" spans="1:16" x14ac:dyDescent="0.25">
      <c r="A61" s="426"/>
      <c r="B61" s="427"/>
      <c r="C61" s="428"/>
      <c r="D61" s="429"/>
      <c r="E61" s="428"/>
      <c r="G61" s="428"/>
      <c r="H61" s="145">
        <v>2</v>
      </c>
      <c r="I61" s="146">
        <v>2</v>
      </c>
      <c r="J61" s="145">
        <v>8</v>
      </c>
      <c r="K61" s="203">
        <v>9</v>
      </c>
      <c r="L61" s="434"/>
      <c r="M61" s="428" t="s">
        <v>206</v>
      </c>
      <c r="O61" s="138">
        <f>+O62</f>
        <v>546405</v>
      </c>
      <c r="P61" s="435"/>
    </row>
    <row r="62" spans="1:16" x14ac:dyDescent="0.25">
      <c r="A62" s="426"/>
      <c r="B62" s="427"/>
      <c r="C62" s="428"/>
      <c r="D62" s="429"/>
      <c r="E62" s="428"/>
      <c r="G62" s="442"/>
      <c r="H62" s="146">
        <v>2</v>
      </c>
      <c r="I62" s="146">
        <v>2</v>
      </c>
      <c r="J62" s="145">
        <v>8</v>
      </c>
      <c r="K62" s="203">
        <v>9</v>
      </c>
      <c r="L62" s="291" t="s">
        <v>131</v>
      </c>
      <c r="M62" s="436" t="s">
        <v>137</v>
      </c>
      <c r="O62" s="151">
        <f>ROUND([1]Calculo!$I$177,0)+[1]Calculo!I230</f>
        <v>546405</v>
      </c>
      <c r="P62" s="435"/>
    </row>
    <row r="63" spans="1:16" x14ac:dyDescent="0.25">
      <c r="A63" s="426"/>
      <c r="B63" s="427"/>
      <c r="C63" s="428"/>
      <c r="D63" s="429"/>
      <c r="E63" s="428"/>
      <c r="G63" s="442">
        <v>9998</v>
      </c>
      <c r="H63" s="154">
        <v>2</v>
      </c>
      <c r="I63" s="154">
        <v>3</v>
      </c>
      <c r="J63" s="135"/>
      <c r="K63" s="203"/>
      <c r="L63" s="443"/>
      <c r="M63" s="439" t="s">
        <v>180</v>
      </c>
      <c r="N63" s="431"/>
      <c r="O63" s="138">
        <f>+O66+O70+O73+O64+O68</f>
        <v>305077</v>
      </c>
      <c r="P63" s="432"/>
    </row>
    <row r="64" spans="1:16" x14ac:dyDescent="0.25">
      <c r="A64" s="426"/>
      <c r="B64" s="427"/>
      <c r="C64" s="428"/>
      <c r="D64" s="429"/>
      <c r="E64" s="428"/>
      <c r="G64" s="428"/>
      <c r="H64" s="145">
        <v>2</v>
      </c>
      <c r="I64" s="146">
        <v>3</v>
      </c>
      <c r="J64" s="135">
        <v>2</v>
      </c>
      <c r="K64" s="201"/>
      <c r="L64" s="437"/>
      <c r="M64" s="430" t="s">
        <v>181</v>
      </c>
      <c r="N64" s="431"/>
      <c r="O64" s="138">
        <f>+O65</f>
        <v>2655</v>
      </c>
      <c r="P64" s="432"/>
    </row>
    <row r="65" spans="1:16" x14ac:dyDescent="0.25">
      <c r="A65" s="426"/>
      <c r="B65" s="427"/>
      <c r="C65" s="428"/>
      <c r="D65" s="429"/>
      <c r="E65" s="428"/>
      <c r="G65" s="428"/>
      <c r="H65" s="145">
        <v>2</v>
      </c>
      <c r="I65" s="146">
        <v>3</v>
      </c>
      <c r="J65" s="145">
        <v>2</v>
      </c>
      <c r="K65" s="201">
        <v>3</v>
      </c>
      <c r="L65" s="438"/>
      <c r="M65" s="428" t="s">
        <v>142</v>
      </c>
      <c r="O65" s="151">
        <f>ROUND([1]Calculo!I192,0)</f>
        <v>2655</v>
      </c>
      <c r="P65" s="435"/>
    </row>
    <row r="66" spans="1:16" x14ac:dyDescent="0.25">
      <c r="A66" s="426"/>
      <c r="B66" s="427"/>
      <c r="C66" s="428"/>
      <c r="D66" s="429"/>
      <c r="E66" s="428"/>
      <c r="G66" s="428"/>
      <c r="H66" s="145">
        <v>2</v>
      </c>
      <c r="I66" s="146">
        <v>3</v>
      </c>
      <c r="J66" s="135">
        <v>3</v>
      </c>
      <c r="K66" s="203"/>
      <c r="L66" s="437"/>
      <c r="M66" s="430" t="s">
        <v>182</v>
      </c>
      <c r="N66" s="431"/>
      <c r="O66" s="138">
        <f>+O67</f>
        <v>63389</v>
      </c>
      <c r="P66" s="432"/>
    </row>
    <row r="67" spans="1:16" x14ac:dyDescent="0.25">
      <c r="A67" s="426"/>
      <c r="B67" s="427"/>
      <c r="C67" s="428"/>
      <c r="D67" s="429"/>
      <c r="E67" s="428"/>
      <c r="G67" s="428"/>
      <c r="H67" s="145">
        <v>2</v>
      </c>
      <c r="I67" s="146">
        <v>3</v>
      </c>
      <c r="J67" s="135">
        <v>3</v>
      </c>
      <c r="K67" s="201">
        <v>1</v>
      </c>
      <c r="L67" s="438"/>
      <c r="M67" s="428" t="s">
        <v>183</v>
      </c>
      <c r="O67" s="151">
        <f>ROUND([1]Calculo!$I$195,0)</f>
        <v>63389</v>
      </c>
      <c r="P67" s="435"/>
    </row>
    <row r="68" spans="1:16" x14ac:dyDescent="0.25">
      <c r="A68" s="426"/>
      <c r="B68" s="427"/>
      <c r="C68" s="428"/>
      <c r="D68" s="429"/>
      <c r="E68" s="428"/>
      <c r="G68" s="428"/>
      <c r="H68" s="145">
        <v>2</v>
      </c>
      <c r="I68" s="154">
        <v>3</v>
      </c>
      <c r="J68" s="135">
        <v>5</v>
      </c>
      <c r="K68" s="201"/>
      <c r="L68" s="201"/>
      <c r="M68" s="430" t="s">
        <v>145</v>
      </c>
      <c r="O68" s="138">
        <f>+O69</f>
        <v>2551</v>
      </c>
      <c r="P68" s="435"/>
    </row>
    <row r="69" spans="1:16" x14ac:dyDescent="0.25">
      <c r="A69" s="426"/>
      <c r="B69" s="427"/>
      <c r="C69" s="428"/>
      <c r="D69" s="429"/>
      <c r="E69" s="428"/>
      <c r="G69" s="428"/>
      <c r="H69" s="145">
        <v>2</v>
      </c>
      <c r="I69" s="154">
        <v>3</v>
      </c>
      <c r="J69" s="135">
        <v>5</v>
      </c>
      <c r="K69" s="201">
        <v>3</v>
      </c>
      <c r="L69" s="201"/>
      <c r="M69" s="428" t="s">
        <v>146</v>
      </c>
      <c r="O69" s="151">
        <f>ROUND([1]Calculo!$I$200,0)</f>
        <v>2551</v>
      </c>
      <c r="P69" s="435"/>
    </row>
    <row r="70" spans="1:16" x14ac:dyDescent="0.25">
      <c r="A70" s="426"/>
      <c r="B70" s="427"/>
      <c r="C70" s="428"/>
      <c r="D70" s="429"/>
      <c r="E70" s="428"/>
      <c r="G70" s="428"/>
      <c r="H70" s="145">
        <v>2</v>
      </c>
      <c r="I70" s="154">
        <v>3</v>
      </c>
      <c r="J70" s="135">
        <v>7</v>
      </c>
      <c r="K70" s="203"/>
      <c r="L70" s="203"/>
      <c r="M70" s="430" t="s">
        <v>147</v>
      </c>
      <c r="N70" s="431"/>
      <c r="O70" s="138">
        <f>+O71</f>
        <v>185689</v>
      </c>
      <c r="P70" s="432"/>
    </row>
    <row r="71" spans="1:16" x14ac:dyDescent="0.25">
      <c r="A71" s="426"/>
      <c r="B71" s="427"/>
      <c r="C71" s="428"/>
      <c r="D71" s="429"/>
      <c r="E71" s="428"/>
      <c r="G71" s="428"/>
      <c r="H71" s="145">
        <v>2</v>
      </c>
      <c r="I71" s="154">
        <v>3</v>
      </c>
      <c r="J71" s="135">
        <v>7</v>
      </c>
      <c r="K71" s="201">
        <v>1</v>
      </c>
      <c r="L71" s="201"/>
      <c r="M71" s="428" t="s">
        <v>148</v>
      </c>
      <c r="O71" s="270">
        <f>+O72</f>
        <v>185689</v>
      </c>
      <c r="P71" s="435"/>
    </row>
    <row r="72" spans="1:16" x14ac:dyDescent="0.25">
      <c r="A72" s="426"/>
      <c r="B72" s="427"/>
      <c r="C72" s="428"/>
      <c r="D72" s="429"/>
      <c r="E72" s="428"/>
      <c r="G72" s="428"/>
      <c r="H72" s="145">
        <v>2</v>
      </c>
      <c r="I72" s="154">
        <v>3</v>
      </c>
      <c r="J72" s="135">
        <v>7</v>
      </c>
      <c r="K72" s="201">
        <v>1</v>
      </c>
      <c r="L72" s="201">
        <v>1</v>
      </c>
      <c r="M72" s="428" t="s">
        <v>149</v>
      </c>
      <c r="O72" s="275">
        <f>ROUND([1]Calculo!$I$204,0)</f>
        <v>185689</v>
      </c>
      <c r="P72" s="435"/>
    </row>
    <row r="73" spans="1:16" x14ac:dyDescent="0.25">
      <c r="A73" s="426"/>
      <c r="B73" s="427"/>
      <c r="C73" s="428"/>
      <c r="D73" s="429"/>
      <c r="E73" s="428"/>
      <c r="G73" s="428"/>
      <c r="H73" s="145">
        <v>2</v>
      </c>
      <c r="I73" s="154">
        <v>3</v>
      </c>
      <c r="J73" s="135">
        <v>9</v>
      </c>
      <c r="K73" s="201"/>
      <c r="L73" s="437"/>
      <c r="M73" s="430" t="s">
        <v>150</v>
      </c>
      <c r="N73" s="431"/>
      <c r="O73" s="138">
        <f>+O74+O75</f>
        <v>50793</v>
      </c>
      <c r="P73" s="432"/>
    </row>
    <row r="74" spans="1:16" x14ac:dyDescent="0.25">
      <c r="A74" s="426"/>
      <c r="B74" s="427"/>
      <c r="C74" s="428"/>
      <c r="D74" s="429"/>
      <c r="E74" s="428"/>
      <c r="G74" s="428"/>
      <c r="H74" s="145">
        <v>2</v>
      </c>
      <c r="I74" s="154">
        <v>3</v>
      </c>
      <c r="J74" s="135">
        <v>9</v>
      </c>
      <c r="K74" s="201">
        <v>1</v>
      </c>
      <c r="L74" s="438"/>
      <c r="M74" s="428" t="s">
        <v>151</v>
      </c>
      <c r="O74" s="151">
        <f>ROUND([1]Calculo!$I$211,0)</f>
        <v>9745</v>
      </c>
      <c r="P74" s="435"/>
    </row>
    <row r="75" spans="1:16" ht="15.75" thickBot="1" x14ac:dyDescent="0.3">
      <c r="A75" s="444"/>
      <c r="B75" s="445"/>
      <c r="C75" s="446"/>
      <c r="D75" s="447"/>
      <c r="E75" s="446"/>
      <c r="F75" s="448"/>
      <c r="G75" s="446"/>
      <c r="H75" s="145">
        <v>2</v>
      </c>
      <c r="I75" s="154">
        <v>3</v>
      </c>
      <c r="J75" s="449">
        <v>9</v>
      </c>
      <c r="K75" s="450">
        <v>9</v>
      </c>
      <c r="L75" s="451"/>
      <c r="M75" s="446" t="s">
        <v>152</v>
      </c>
      <c r="N75" s="452"/>
      <c r="O75" s="169">
        <f>ROUND([1]Calculo!$I$216,0)</f>
        <v>41048</v>
      </c>
      <c r="P75" s="453"/>
    </row>
    <row r="76" spans="1:16" ht="15.75" thickBot="1" x14ac:dyDescent="0.3">
      <c r="A76" s="454"/>
      <c r="B76" s="455"/>
      <c r="C76" s="456"/>
      <c r="D76" s="457"/>
      <c r="E76" s="456"/>
      <c r="F76" s="456"/>
      <c r="G76" s="458" t="s">
        <v>44</v>
      </c>
      <c r="H76" s="458"/>
      <c r="I76" s="458"/>
      <c r="J76" s="458"/>
      <c r="K76" s="459"/>
      <c r="L76" s="460"/>
      <c r="M76" s="460"/>
      <c r="N76" s="461"/>
      <c r="O76" s="215">
        <f>O14+O34+O63</f>
        <v>8575732.3890000004</v>
      </c>
      <c r="P76" s="462"/>
    </row>
    <row r="77" spans="1:16" ht="15.75" thickTop="1" x14ac:dyDescent="0.25">
      <c r="A77" s="429"/>
      <c r="B77" s="429"/>
      <c r="D77" s="429"/>
      <c r="G77" s="463"/>
      <c r="H77" s="463"/>
      <c r="I77" s="463"/>
      <c r="J77" s="463"/>
      <c r="K77" s="463"/>
      <c r="L77" s="463"/>
      <c r="M77" s="463"/>
      <c r="O77" s="158"/>
      <c r="P77" s="464"/>
    </row>
    <row r="78" spans="1:16" x14ac:dyDescent="0.25">
      <c r="O78" s="217"/>
    </row>
    <row r="79" spans="1:16" x14ac:dyDescent="0.25">
      <c r="A79" s="465" t="str">
        <f>+'[1]Hoja4 - G'!A142</f>
        <v>LIC.  MARICELA CHECO</v>
      </c>
      <c r="B79" s="465"/>
      <c r="C79" s="465"/>
      <c r="D79" s="465"/>
      <c r="E79" s="465"/>
      <c r="F79" s="465"/>
      <c r="G79" s="465"/>
      <c r="H79" s="465"/>
      <c r="I79" s="465"/>
      <c r="J79" s="465"/>
      <c r="K79" s="465"/>
      <c r="L79" s="465"/>
      <c r="M79" s="465" t="str">
        <f>+'[1]Hoja4 - G'!M142</f>
        <v xml:space="preserve">FERNANDO DURÁN </v>
      </c>
      <c r="N79" s="465"/>
      <c r="O79" s="465"/>
      <c r="P79" s="465"/>
    </row>
    <row r="80" spans="1:16" x14ac:dyDescent="0.25">
      <c r="A80" s="466" t="s">
        <v>47</v>
      </c>
      <c r="B80" s="466"/>
      <c r="C80" s="466"/>
      <c r="D80" s="466"/>
      <c r="E80" s="466"/>
      <c r="F80" s="466"/>
      <c r="G80" s="466"/>
      <c r="H80" s="466"/>
      <c r="I80" s="466"/>
      <c r="J80" s="466"/>
      <c r="K80" s="466"/>
      <c r="L80" s="466"/>
      <c r="M80" s="466" t="s">
        <v>190</v>
      </c>
      <c r="N80" s="466"/>
      <c r="O80" s="466"/>
      <c r="P80" s="466"/>
    </row>
    <row r="81" spans="1:16" x14ac:dyDescent="0.25">
      <c r="A81" s="466" t="str">
        <f>+'[1]Hoja4 - G'!A144</f>
        <v xml:space="preserve">Contralor </v>
      </c>
      <c r="B81" s="466"/>
      <c r="C81" s="466"/>
      <c r="D81" s="466"/>
      <c r="E81" s="466"/>
      <c r="F81" s="466"/>
      <c r="G81" s="466"/>
      <c r="H81" s="466"/>
      <c r="I81" s="466"/>
      <c r="J81" s="466"/>
      <c r="K81" s="466"/>
      <c r="L81" s="466"/>
      <c r="M81" s="466" t="str">
        <f>+'[1]Hoja4 - G'!M144</f>
        <v>ADMINSTRADOR GENERAL</v>
      </c>
      <c r="N81" s="466"/>
      <c r="O81" s="466"/>
      <c r="P81" s="466"/>
    </row>
  </sheetData>
  <mergeCells count="14">
    <mergeCell ref="A81:L81"/>
    <mergeCell ref="M81:P81"/>
    <mergeCell ref="M12:M13"/>
    <mergeCell ref="G76:K76"/>
    <mergeCell ref="A79:L79"/>
    <mergeCell ref="M79:P79"/>
    <mergeCell ref="A80:L80"/>
    <mergeCell ref="M80:P80"/>
    <mergeCell ref="A1:P1"/>
    <mergeCell ref="A2:P2"/>
    <mergeCell ref="A10:K10"/>
    <mergeCell ref="N10:P10"/>
    <mergeCell ref="A11:G11"/>
    <mergeCell ref="I11:M11"/>
  </mergeCells>
  <pageMargins left="0.7" right="0.7" top="0.75" bottom="0.75" header="0.3" footer="0.3"/>
  <pageSetup scale="54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B07FE-1425-4DD3-8E94-BABE6EC9AF96}">
  <dimension ref="A1:P60"/>
  <sheetViews>
    <sheetView topLeftCell="A2" zoomScaleNormal="100" workbookViewId="0">
      <selection activeCell="A12" sqref="A12:G12"/>
    </sheetView>
  </sheetViews>
  <sheetFormatPr baseColWidth="10" defaultRowHeight="15" x14ac:dyDescent="0.25"/>
  <cols>
    <col min="1" max="1" width="5.140625" style="81" customWidth="1"/>
    <col min="2" max="2" width="5.28515625" style="81" customWidth="1"/>
    <col min="3" max="3" width="5.5703125" style="81" bestFit="1" customWidth="1"/>
    <col min="4" max="4" width="8.7109375" style="81" customWidth="1"/>
    <col min="5" max="5" width="7.7109375" style="81" customWidth="1"/>
    <col min="6" max="6" width="6.28515625" style="81" bestFit="1" customWidth="1"/>
    <col min="7" max="7" width="7.7109375" style="81" customWidth="1"/>
    <col min="8" max="8" width="4.5703125" style="81" bestFit="1" customWidth="1"/>
    <col min="9" max="9" width="4.42578125" style="81" bestFit="1" customWidth="1"/>
    <col min="10" max="10" width="7.140625" style="81" bestFit="1" customWidth="1"/>
    <col min="11" max="11" width="7.28515625" style="81" bestFit="1" customWidth="1"/>
    <col min="12" max="12" width="4.140625" style="81" bestFit="1" customWidth="1"/>
    <col min="13" max="13" width="32.5703125" style="81" customWidth="1"/>
    <col min="14" max="14" width="13.42578125" style="81" customWidth="1"/>
    <col min="15" max="15" width="24.42578125" style="81" customWidth="1"/>
    <col min="16" max="16" width="8.42578125" style="81" bestFit="1" customWidth="1"/>
  </cols>
  <sheetData>
    <row r="1" spans="1:16" ht="15.75" thickBot="1" x14ac:dyDescent="0.3"/>
    <row r="2" spans="1:16" x14ac:dyDescent="0.25">
      <c r="A2" s="82" t="s">
        <v>227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4"/>
    </row>
    <row r="3" spans="1:16" x14ac:dyDescent="0.25">
      <c r="A3" s="85" t="s">
        <v>54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7"/>
    </row>
    <row r="4" spans="1:16" ht="18.75" x14ac:dyDescent="0.4">
      <c r="A4" s="88"/>
      <c r="O4" s="89" t="s">
        <v>55</v>
      </c>
      <c r="P4" s="90"/>
    </row>
    <row r="5" spans="1:16" x14ac:dyDescent="0.25">
      <c r="A5" s="88"/>
      <c r="P5" s="90"/>
    </row>
    <row r="6" spans="1:16" x14ac:dyDescent="0.25">
      <c r="A6" s="91" t="s">
        <v>56</v>
      </c>
      <c r="N6" s="92" t="str">
        <f>+'[1]Hoja 6 - J'!N92</f>
        <v xml:space="preserve"> REGISTRO INTERNO DIGEPRES</v>
      </c>
      <c r="P6" s="90"/>
    </row>
    <row r="7" spans="1:16" x14ac:dyDescent="0.25">
      <c r="A7" s="91" t="s">
        <v>57</v>
      </c>
      <c r="N7" s="92" t="s">
        <v>3</v>
      </c>
      <c r="P7" s="90"/>
    </row>
    <row r="8" spans="1:16" x14ac:dyDescent="0.25">
      <c r="A8" s="91" t="str">
        <f>+'[1]Hoja5 - I'!A7</f>
        <v>MES: JUNIO</v>
      </c>
      <c r="N8" s="92" t="s">
        <v>5</v>
      </c>
      <c r="P8" s="90"/>
    </row>
    <row r="9" spans="1:16" ht="15.75" thickBot="1" x14ac:dyDescent="0.3">
      <c r="A9" s="467" t="str">
        <f>[1]Hoja1!B9</f>
        <v>AÑO : 2026</v>
      </c>
      <c r="B9" s="93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 t="s">
        <v>7</v>
      </c>
      <c r="O9" s="94"/>
      <c r="P9" s="95"/>
    </row>
    <row r="10" spans="1:16" ht="15.75" thickBot="1" x14ac:dyDescent="0.3">
      <c r="A10" s="341"/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342"/>
      <c r="O10" s="164"/>
      <c r="P10" s="343"/>
    </row>
    <row r="11" spans="1:16" x14ac:dyDescent="0.25">
      <c r="A11" s="468" t="s">
        <v>58</v>
      </c>
      <c r="B11" s="469"/>
      <c r="C11" s="469"/>
      <c r="D11" s="469"/>
      <c r="E11" s="469"/>
      <c r="F11" s="469"/>
      <c r="G11" s="469"/>
      <c r="H11" s="469"/>
      <c r="I11" s="469"/>
      <c r="J11" s="469"/>
      <c r="K11" s="469"/>
      <c r="L11" s="470"/>
      <c r="M11" s="470"/>
      <c r="N11" s="471" t="s">
        <v>59</v>
      </c>
      <c r="O11" s="469"/>
      <c r="P11" s="472"/>
    </row>
    <row r="12" spans="1:16" x14ac:dyDescent="0.25">
      <c r="A12" s="473" t="s">
        <v>13</v>
      </c>
      <c r="B12" s="474"/>
      <c r="C12" s="474"/>
      <c r="D12" s="474"/>
      <c r="E12" s="474"/>
      <c r="F12" s="474"/>
      <c r="G12" s="475"/>
      <c r="H12" s="476"/>
      <c r="I12" s="477" t="s">
        <v>60</v>
      </c>
      <c r="J12" s="478"/>
      <c r="K12" s="478"/>
      <c r="L12" s="478"/>
      <c r="M12" s="479"/>
      <c r="N12" s="246" t="s">
        <v>61</v>
      </c>
      <c r="O12" s="247" t="s">
        <v>62</v>
      </c>
      <c r="P12" s="248" t="s">
        <v>63</v>
      </c>
    </row>
    <row r="13" spans="1:16" x14ac:dyDescent="0.25">
      <c r="A13" s="110"/>
      <c r="B13" s="113" t="s">
        <v>64</v>
      </c>
      <c r="C13" s="112"/>
      <c r="D13" s="113"/>
      <c r="E13" s="112"/>
      <c r="F13" s="113"/>
      <c r="G13" s="112"/>
      <c r="H13" s="113"/>
      <c r="I13" s="480"/>
      <c r="J13" s="113"/>
      <c r="K13" s="113"/>
      <c r="L13" s="113"/>
      <c r="M13" s="188"/>
      <c r="N13" s="116"/>
      <c r="O13" s="117"/>
      <c r="P13" s="118"/>
    </row>
    <row r="14" spans="1:16" ht="15.75" thickBot="1" x14ac:dyDescent="0.3">
      <c r="A14" s="119" t="s">
        <v>65</v>
      </c>
      <c r="B14" s="120" t="s">
        <v>65</v>
      </c>
      <c r="C14" s="121" t="s">
        <v>66</v>
      </c>
      <c r="D14" s="120" t="s">
        <v>67</v>
      </c>
      <c r="E14" s="121" t="s">
        <v>68</v>
      </c>
      <c r="F14" s="120" t="s">
        <v>69</v>
      </c>
      <c r="G14" s="121" t="s">
        <v>139</v>
      </c>
      <c r="H14" s="120" t="s">
        <v>71</v>
      </c>
      <c r="I14" s="361" t="s">
        <v>72</v>
      </c>
      <c r="J14" s="120" t="s">
        <v>73</v>
      </c>
      <c r="K14" s="120" t="s">
        <v>158</v>
      </c>
      <c r="L14" s="120" t="s">
        <v>75</v>
      </c>
      <c r="M14" s="323"/>
      <c r="N14" s="481" t="s">
        <v>20</v>
      </c>
      <c r="O14" s="482" t="s">
        <v>21</v>
      </c>
      <c r="P14" s="483" t="s">
        <v>22</v>
      </c>
    </row>
    <row r="15" spans="1:16" x14ac:dyDescent="0.25">
      <c r="A15" s="127" t="s">
        <v>76</v>
      </c>
      <c r="B15" s="128" t="s">
        <v>77</v>
      </c>
      <c r="C15" s="129"/>
      <c r="D15" s="130" t="s">
        <v>77</v>
      </c>
      <c r="E15" s="129"/>
      <c r="F15" s="195" t="s">
        <v>78</v>
      </c>
      <c r="G15" s="196">
        <v>9998</v>
      </c>
      <c r="H15" s="129">
        <v>2</v>
      </c>
      <c r="I15" s="195">
        <v>4</v>
      </c>
      <c r="J15" s="129"/>
      <c r="K15" s="484"/>
      <c r="L15" s="484"/>
      <c r="M15" s="129" t="s">
        <v>228</v>
      </c>
      <c r="N15" s="195"/>
      <c r="O15" s="485">
        <f>+O16</f>
        <v>45439568</v>
      </c>
      <c r="P15" s="486"/>
    </row>
    <row r="16" spans="1:16" x14ac:dyDescent="0.25">
      <c r="A16" s="141"/>
      <c r="B16" s="142"/>
      <c r="C16" s="143"/>
      <c r="D16" s="144"/>
      <c r="E16" s="143"/>
      <c r="G16" s="200"/>
      <c r="H16" s="143">
        <v>2</v>
      </c>
      <c r="I16" s="81">
        <v>4</v>
      </c>
      <c r="J16" s="202">
        <v>1</v>
      </c>
      <c r="K16" s="204"/>
      <c r="L16" s="204"/>
      <c r="M16" s="202" t="s">
        <v>229</v>
      </c>
      <c r="N16" s="137"/>
      <c r="O16" s="375">
        <f>+O17+O19+O20</f>
        <v>45439568</v>
      </c>
      <c r="P16" s="487"/>
    </row>
    <row r="17" spans="1:16" x14ac:dyDescent="0.25">
      <c r="A17" s="141"/>
      <c r="B17" s="142"/>
      <c r="C17" s="143"/>
      <c r="D17" s="144"/>
      <c r="E17" s="143"/>
      <c r="G17" s="200"/>
      <c r="H17" s="143">
        <v>2</v>
      </c>
      <c r="I17" s="81">
        <v>4</v>
      </c>
      <c r="J17" s="143">
        <v>1</v>
      </c>
      <c r="K17" s="204">
        <v>1</v>
      </c>
      <c r="L17" s="205"/>
      <c r="M17" s="202" t="s">
        <v>230</v>
      </c>
      <c r="O17" s="375">
        <f>+O18</f>
        <v>45439568</v>
      </c>
      <c r="P17" s="488"/>
    </row>
    <row r="18" spans="1:16" x14ac:dyDescent="0.25">
      <c r="A18" s="141"/>
      <c r="B18" s="142"/>
      <c r="C18" s="143"/>
      <c r="D18" s="144"/>
      <c r="E18" s="143"/>
      <c r="G18" s="200"/>
      <c r="H18" s="143">
        <v>2</v>
      </c>
      <c r="I18" s="81">
        <v>4</v>
      </c>
      <c r="J18" s="143">
        <v>1</v>
      </c>
      <c r="K18" s="205">
        <v>1</v>
      </c>
      <c r="L18" s="329" t="s">
        <v>26</v>
      </c>
      <c r="M18" s="143" t="s">
        <v>231</v>
      </c>
      <c r="N18" s="137"/>
      <c r="O18" s="374">
        <f>ROUND([1]Calculo!E227,0)+1</f>
        <v>45439568</v>
      </c>
      <c r="P18" s="487"/>
    </row>
    <row r="19" spans="1:16" hidden="1" x14ac:dyDescent="0.25">
      <c r="A19" s="141"/>
      <c r="B19" s="142"/>
      <c r="C19" s="143"/>
      <c r="D19" s="144"/>
      <c r="E19" s="143"/>
      <c r="G19" s="200"/>
      <c r="H19" s="143">
        <v>2</v>
      </c>
      <c r="I19" s="205">
        <v>4</v>
      </c>
      <c r="J19" s="204">
        <v>1</v>
      </c>
      <c r="K19" s="205">
        <v>2</v>
      </c>
      <c r="L19" s="329"/>
      <c r="M19" s="202" t="s">
        <v>232</v>
      </c>
      <c r="N19" s="137"/>
      <c r="O19" s="375">
        <f>O20+O21</f>
        <v>0</v>
      </c>
      <c r="P19" s="487"/>
    </row>
    <row r="20" spans="1:16" hidden="1" x14ac:dyDescent="0.25">
      <c r="A20" s="141"/>
      <c r="B20" s="142"/>
      <c r="C20" s="143"/>
      <c r="D20" s="144"/>
      <c r="E20" s="143"/>
      <c r="G20" s="200"/>
      <c r="H20" s="143">
        <v>2</v>
      </c>
      <c r="I20" s="205">
        <v>4</v>
      </c>
      <c r="J20" s="205">
        <v>1</v>
      </c>
      <c r="K20" s="205">
        <v>4</v>
      </c>
      <c r="L20" s="329"/>
      <c r="M20" s="143" t="s">
        <v>233</v>
      </c>
      <c r="O20" s="374">
        <f>[1]Calculo!E231</f>
        <v>0</v>
      </c>
      <c r="P20" s="488"/>
    </row>
    <row r="21" spans="1:16" hidden="1" x14ac:dyDescent="0.25">
      <c r="A21" s="141"/>
      <c r="B21" s="142"/>
      <c r="C21" s="143"/>
      <c r="D21" s="144"/>
      <c r="E21" s="143"/>
      <c r="G21" s="200"/>
      <c r="H21" s="143">
        <v>2</v>
      </c>
      <c r="I21" s="205">
        <v>4</v>
      </c>
      <c r="J21" s="205">
        <v>1</v>
      </c>
      <c r="K21" s="205">
        <v>2</v>
      </c>
      <c r="L21" s="329" t="s">
        <v>32</v>
      </c>
      <c r="M21" s="143" t="s">
        <v>234</v>
      </c>
      <c r="O21" s="489">
        <f>[1]Calculo!E229</f>
        <v>0</v>
      </c>
      <c r="P21" s="488"/>
    </row>
    <row r="22" spans="1:16" x14ac:dyDescent="0.25">
      <c r="A22" s="141"/>
      <c r="B22" s="142"/>
      <c r="C22" s="143"/>
      <c r="D22" s="144"/>
      <c r="E22" s="143"/>
      <c r="G22" s="200">
        <v>9998</v>
      </c>
      <c r="H22" s="202">
        <v>4</v>
      </c>
      <c r="I22" s="204">
        <v>2</v>
      </c>
      <c r="J22" s="204"/>
      <c r="K22" s="204"/>
      <c r="L22" s="204"/>
      <c r="M22" s="202" t="s">
        <v>235</v>
      </c>
      <c r="N22" s="137"/>
      <c r="O22" s="375">
        <f>+O23</f>
        <v>405208049.30999994</v>
      </c>
      <c r="P22" s="488"/>
    </row>
    <row r="23" spans="1:16" x14ac:dyDescent="0.25">
      <c r="A23" s="141"/>
      <c r="B23" s="142"/>
      <c r="C23" s="143"/>
      <c r="D23" s="144"/>
      <c r="E23" s="143"/>
      <c r="G23" s="200"/>
      <c r="H23" s="143">
        <v>4</v>
      </c>
      <c r="I23" s="81">
        <v>2</v>
      </c>
      <c r="J23" s="143">
        <v>1</v>
      </c>
      <c r="K23" s="205">
        <v>1</v>
      </c>
      <c r="L23" s="329" t="s">
        <v>26</v>
      </c>
      <c r="M23" s="143" t="s">
        <v>236</v>
      </c>
      <c r="O23" s="374">
        <f>[1]Calculo!E268</f>
        <v>405208049.30999994</v>
      </c>
      <c r="P23" s="488"/>
    </row>
    <row r="24" spans="1:16" x14ac:dyDescent="0.25">
      <c r="A24" s="141"/>
      <c r="B24" s="142"/>
      <c r="C24" s="143"/>
      <c r="D24" s="144"/>
      <c r="E24" s="143"/>
      <c r="G24" s="200"/>
      <c r="H24" s="143">
        <v>4</v>
      </c>
      <c r="I24" s="137">
        <v>1</v>
      </c>
      <c r="J24" s="202">
        <v>1</v>
      </c>
      <c r="K24" s="204">
        <v>1</v>
      </c>
      <c r="L24" s="328"/>
      <c r="M24" s="202" t="s">
        <v>237</v>
      </c>
      <c r="O24" s="375">
        <f>+O27+O30</f>
        <v>30277462.539999962</v>
      </c>
      <c r="P24" s="488"/>
    </row>
    <row r="25" spans="1:16" x14ac:dyDescent="0.25">
      <c r="A25" s="141"/>
      <c r="B25" s="142"/>
      <c r="C25" s="143"/>
      <c r="D25" s="144"/>
      <c r="E25" s="143"/>
      <c r="G25" s="200"/>
      <c r="H25" s="143"/>
      <c r="J25" s="143"/>
      <c r="K25" s="205"/>
      <c r="L25" s="329"/>
      <c r="M25" s="143"/>
      <c r="O25" s="374"/>
      <c r="P25" s="488"/>
    </row>
    <row r="26" spans="1:16" x14ac:dyDescent="0.25">
      <c r="A26" s="141"/>
      <c r="B26" s="142"/>
      <c r="C26" s="143"/>
      <c r="D26" s="144"/>
      <c r="E26" s="143"/>
      <c r="G26" s="200"/>
      <c r="H26" s="143"/>
      <c r="J26" s="143"/>
      <c r="K26" s="205"/>
      <c r="L26" s="205"/>
      <c r="M26" s="143"/>
      <c r="O26" s="374">
        <f>[1]Calculo!E268</f>
        <v>405208049.30999994</v>
      </c>
      <c r="P26" s="488"/>
    </row>
    <row r="27" spans="1:16" x14ac:dyDescent="0.25">
      <c r="A27" s="141"/>
      <c r="B27" s="142"/>
      <c r="C27" s="143"/>
      <c r="D27" s="144"/>
      <c r="E27" s="143"/>
      <c r="G27" s="200">
        <v>9998</v>
      </c>
      <c r="H27" s="143">
        <v>2</v>
      </c>
      <c r="I27" s="137">
        <v>9</v>
      </c>
      <c r="J27" s="202"/>
      <c r="K27" s="204"/>
      <c r="L27" s="204"/>
      <c r="M27" s="143" t="s">
        <v>238</v>
      </c>
      <c r="N27" s="137"/>
      <c r="O27" s="374">
        <f>[1]Calculo!E267-O30</f>
        <v>30277462.539999962</v>
      </c>
      <c r="P27" s="487"/>
    </row>
    <row r="28" spans="1:16" hidden="1" x14ac:dyDescent="0.25">
      <c r="A28" s="141"/>
      <c r="B28" s="142"/>
      <c r="C28" s="143"/>
      <c r="D28" s="144"/>
      <c r="E28" s="143"/>
      <c r="G28" s="200"/>
      <c r="H28" s="143">
        <v>2</v>
      </c>
      <c r="I28" s="81">
        <v>9</v>
      </c>
      <c r="J28" s="202">
        <v>3</v>
      </c>
      <c r="K28" s="204"/>
      <c r="L28" s="204"/>
      <c r="M28" s="143" t="s">
        <v>238</v>
      </c>
      <c r="N28" s="137"/>
      <c r="O28" s="375">
        <f>+O29</f>
        <v>0</v>
      </c>
      <c r="P28" s="487"/>
    </row>
    <row r="29" spans="1:16" hidden="1" x14ac:dyDescent="0.25">
      <c r="A29" s="141"/>
      <c r="B29" s="142"/>
      <c r="C29" s="143"/>
      <c r="D29" s="144"/>
      <c r="E29" s="143"/>
      <c r="G29" s="200"/>
      <c r="H29" s="143">
        <v>2</v>
      </c>
      <c r="I29" s="81">
        <v>9</v>
      </c>
      <c r="J29" s="143">
        <v>3</v>
      </c>
      <c r="K29" s="205">
        <v>1</v>
      </c>
      <c r="L29" s="205"/>
      <c r="M29" s="143" t="s">
        <v>238</v>
      </c>
      <c r="O29" s="374">
        <v>0</v>
      </c>
      <c r="P29" s="488"/>
    </row>
    <row r="30" spans="1:16" hidden="1" x14ac:dyDescent="0.25">
      <c r="A30" s="141"/>
      <c r="B30" s="142"/>
      <c r="C30" s="143"/>
      <c r="D30" s="144"/>
      <c r="E30" s="143"/>
      <c r="G30" s="200">
        <v>100</v>
      </c>
      <c r="H30" s="143">
        <v>2</v>
      </c>
      <c r="I30" s="81">
        <v>9</v>
      </c>
      <c r="J30" s="143">
        <v>3</v>
      </c>
      <c r="K30" s="205">
        <v>1</v>
      </c>
      <c r="L30" s="205"/>
      <c r="M30" s="143" t="s">
        <v>238</v>
      </c>
      <c r="O30" s="374">
        <f>+[1]Hoja1!I21-'[1]Hoja3 - H'!P109</f>
        <v>0</v>
      </c>
      <c r="P30" s="488"/>
    </row>
    <row r="31" spans="1:16" hidden="1" x14ac:dyDescent="0.25">
      <c r="A31" s="141"/>
      <c r="B31" s="142"/>
      <c r="C31" s="143"/>
      <c r="D31" s="144"/>
      <c r="E31" s="143"/>
      <c r="G31" s="200"/>
      <c r="H31" s="143"/>
      <c r="J31" s="143"/>
      <c r="K31" s="205"/>
      <c r="L31" s="205"/>
      <c r="M31" s="143"/>
      <c r="O31" s="374"/>
      <c r="P31" s="488"/>
    </row>
    <row r="32" spans="1:16" x14ac:dyDescent="0.25">
      <c r="A32" s="141"/>
      <c r="B32" s="142"/>
      <c r="C32" s="143"/>
      <c r="D32" s="144"/>
      <c r="E32" s="143"/>
      <c r="G32" s="200"/>
      <c r="H32" s="143"/>
      <c r="J32" s="143"/>
      <c r="K32" s="205"/>
      <c r="L32" s="205"/>
      <c r="M32" s="143"/>
      <c r="O32" s="374"/>
      <c r="P32" s="488"/>
    </row>
    <row r="33" spans="1:16" x14ac:dyDescent="0.25">
      <c r="A33" s="141"/>
      <c r="B33" s="142"/>
      <c r="C33" s="143"/>
      <c r="D33" s="144"/>
      <c r="E33" s="143"/>
      <c r="G33" s="200"/>
      <c r="H33" s="143"/>
      <c r="J33" s="143"/>
      <c r="K33" s="205"/>
      <c r="L33" s="205"/>
      <c r="M33" s="143"/>
      <c r="O33" s="374"/>
      <c r="P33" s="488"/>
    </row>
    <row r="34" spans="1:16" x14ac:dyDescent="0.25">
      <c r="A34" s="141"/>
      <c r="B34" s="142"/>
      <c r="C34" s="143"/>
      <c r="D34" s="144"/>
      <c r="E34" s="143"/>
      <c r="G34" s="200"/>
      <c r="H34" s="143"/>
      <c r="J34" s="143"/>
      <c r="K34" s="205"/>
      <c r="L34" s="205"/>
      <c r="M34" s="143"/>
      <c r="O34" s="374"/>
      <c r="P34" s="488"/>
    </row>
    <row r="35" spans="1:16" x14ac:dyDescent="0.25">
      <c r="A35" s="141"/>
      <c r="B35" s="142"/>
      <c r="C35" s="143"/>
      <c r="D35" s="144"/>
      <c r="E35" s="143"/>
      <c r="G35" s="200"/>
      <c r="H35" s="143"/>
      <c r="J35" s="143"/>
      <c r="K35" s="205"/>
      <c r="L35" s="205"/>
      <c r="M35" s="143"/>
      <c r="O35" s="374"/>
      <c r="P35" s="488"/>
    </row>
    <row r="36" spans="1:16" x14ac:dyDescent="0.25">
      <c r="A36" s="141"/>
      <c r="B36" s="142"/>
      <c r="C36" s="143"/>
      <c r="D36" s="144"/>
      <c r="E36" s="143"/>
      <c r="F36" s="143"/>
      <c r="H36" s="143"/>
      <c r="J36" s="143"/>
      <c r="K36" s="205"/>
      <c r="L36" s="205"/>
      <c r="M36" s="143"/>
      <c r="O36" s="374"/>
      <c r="P36" s="488"/>
    </row>
    <row r="37" spans="1:16" x14ac:dyDescent="0.25">
      <c r="A37" s="141"/>
      <c r="B37" s="142"/>
      <c r="C37" s="143"/>
      <c r="D37" s="144"/>
      <c r="E37" s="143"/>
      <c r="F37" s="143"/>
      <c r="H37" s="143"/>
      <c r="J37" s="143"/>
      <c r="K37" s="205"/>
      <c r="L37" s="205"/>
      <c r="M37" s="143"/>
      <c r="O37" s="374"/>
      <c r="P37" s="488"/>
    </row>
    <row r="38" spans="1:16" x14ac:dyDescent="0.25">
      <c r="A38" s="141"/>
      <c r="B38" s="142"/>
      <c r="C38" s="143"/>
      <c r="D38" s="144"/>
      <c r="E38" s="143"/>
      <c r="F38" s="143"/>
      <c r="H38" s="143"/>
      <c r="J38" s="143"/>
      <c r="K38" s="143"/>
      <c r="L38" s="143"/>
      <c r="M38" s="143"/>
      <c r="O38" s="374"/>
      <c r="P38" s="488"/>
    </row>
    <row r="39" spans="1:16" x14ac:dyDescent="0.25">
      <c r="A39" s="141"/>
      <c r="B39" s="142"/>
      <c r="C39" s="143"/>
      <c r="D39" s="144"/>
      <c r="E39" s="143"/>
      <c r="F39" s="143"/>
      <c r="H39" s="143"/>
      <c r="J39" s="200"/>
      <c r="K39" s="143"/>
      <c r="L39" s="143"/>
      <c r="M39" s="143"/>
      <c r="O39" s="374"/>
      <c r="P39" s="488"/>
    </row>
    <row r="40" spans="1:16" ht="15.75" thickBot="1" x14ac:dyDescent="0.3">
      <c r="A40" s="160"/>
      <c r="B40" s="161"/>
      <c r="C40" s="162"/>
      <c r="D40" s="163"/>
      <c r="E40" s="162"/>
      <c r="F40" s="162"/>
      <c r="G40" s="164"/>
      <c r="H40" s="162"/>
      <c r="I40" s="164"/>
      <c r="J40" s="207"/>
      <c r="K40" s="162"/>
      <c r="L40" s="162"/>
      <c r="M40" s="162"/>
      <c r="N40" s="164"/>
      <c r="O40" s="490"/>
      <c r="P40" s="491"/>
    </row>
    <row r="41" spans="1:16" ht="15.75" thickBot="1" x14ac:dyDescent="0.3">
      <c r="A41" s="208"/>
      <c r="B41" s="209"/>
      <c r="C41" s="210"/>
      <c r="D41" s="211"/>
      <c r="E41" s="210"/>
      <c r="F41" s="210"/>
      <c r="G41" s="212" t="s">
        <v>153</v>
      </c>
      <c r="H41" s="212"/>
      <c r="I41" s="212"/>
      <c r="J41" s="212"/>
      <c r="K41" s="378"/>
      <c r="L41" s="213"/>
      <c r="M41" s="213"/>
      <c r="N41" s="492"/>
      <c r="O41" s="216">
        <f>O15+O22+O24</f>
        <v>480925079.8499999</v>
      </c>
      <c r="P41" s="338"/>
    </row>
    <row r="42" spans="1:16" ht="15.75" thickTop="1" x14ac:dyDescent="0.25"/>
    <row r="43" spans="1:16" x14ac:dyDescent="0.25">
      <c r="A43" s="137" t="s">
        <v>239</v>
      </c>
      <c r="B43" s="137"/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493">
        <f>+'[1]Hoja2 - F'!O122+'[1]Hoja4 - G'!O128+'[1]Hoja3 - H'!P138+'[1]Hoja5 - I'!O76+'[1]Hoja 6 - J'!O127+'[1]Hoja5 (2)'!O41</f>
        <v>2504995917.6799998</v>
      </c>
      <c r="P43" s="493"/>
    </row>
    <row r="44" spans="1:16" x14ac:dyDescent="0.25">
      <c r="A44" s="137"/>
      <c r="B44" s="137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379">
        <f>+O43-[1]Hoja1!I53</f>
        <v>-0.32000017166137695</v>
      </c>
      <c r="P44" s="493"/>
    </row>
    <row r="45" spans="1:16" x14ac:dyDescent="0.25">
      <c r="A45" s="431"/>
      <c r="B45" s="431"/>
      <c r="C45" s="431"/>
      <c r="D45" s="431"/>
      <c r="E45" s="431"/>
      <c r="F45" s="431"/>
      <c r="G45" s="431"/>
      <c r="H45" s="431"/>
      <c r="I45" s="431"/>
      <c r="J45" s="431"/>
      <c r="K45" s="431"/>
      <c r="L45" s="431"/>
      <c r="M45" s="431"/>
      <c r="N45" s="431"/>
      <c r="O45" s="494"/>
      <c r="P45" s="494"/>
    </row>
    <row r="46" spans="1:16" x14ac:dyDescent="0.25">
      <c r="A46" s="431"/>
      <c r="B46" s="431"/>
      <c r="C46" s="431"/>
      <c r="D46" s="431"/>
      <c r="E46" s="431"/>
      <c r="F46" s="431"/>
      <c r="G46" s="431"/>
      <c r="H46" s="431"/>
      <c r="I46" s="431"/>
      <c r="J46" s="431"/>
      <c r="K46" s="431"/>
      <c r="L46" s="431"/>
      <c r="M46" s="431"/>
      <c r="N46" s="431"/>
      <c r="O46" s="495"/>
      <c r="P46" s="494"/>
    </row>
    <row r="47" spans="1:16" x14ac:dyDescent="0.25">
      <c r="A47" s="431"/>
      <c r="B47" s="431"/>
      <c r="C47" s="431"/>
      <c r="D47" s="431"/>
      <c r="E47" s="431"/>
      <c r="F47" s="431"/>
      <c r="G47" s="431"/>
      <c r="H47" s="431"/>
      <c r="I47" s="431"/>
      <c r="J47" s="431"/>
      <c r="K47" s="431"/>
      <c r="L47" s="431"/>
      <c r="M47" s="431"/>
      <c r="N47" s="431"/>
      <c r="O47" s="494"/>
      <c r="P47" s="494"/>
    </row>
    <row r="48" spans="1:16" x14ac:dyDescent="0.25">
      <c r="A48" s="431"/>
      <c r="B48" s="431"/>
      <c r="C48" s="431"/>
      <c r="D48" s="431"/>
      <c r="E48" s="431"/>
      <c r="F48" s="431"/>
      <c r="G48" s="431"/>
      <c r="H48" s="431"/>
      <c r="I48" s="431"/>
      <c r="J48" s="431"/>
      <c r="K48" s="431"/>
      <c r="L48" s="431"/>
      <c r="M48" s="431"/>
      <c r="N48" s="431"/>
      <c r="O48" s="494"/>
      <c r="P48" s="494"/>
    </row>
    <row r="49" spans="1:16" x14ac:dyDescent="0.25">
      <c r="A49" s="137"/>
      <c r="B49" s="137"/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379"/>
      <c r="P49" s="493"/>
    </row>
    <row r="50" spans="1:16" x14ac:dyDescent="0.25">
      <c r="A50" s="137"/>
      <c r="B50" s="137"/>
      <c r="C50" s="137"/>
      <c r="D50" s="137"/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379"/>
      <c r="P50" s="493"/>
    </row>
    <row r="51" spans="1:16" x14ac:dyDescent="0.25">
      <c r="A51" s="137"/>
      <c r="B51" s="137"/>
      <c r="C51" s="137"/>
      <c r="D51" s="137"/>
      <c r="E51" s="137"/>
      <c r="F51" s="137"/>
      <c r="G51" s="137"/>
      <c r="H51" s="137"/>
      <c r="I51" s="137"/>
      <c r="J51" s="137"/>
      <c r="K51" s="137"/>
      <c r="L51" s="137"/>
      <c r="M51" s="137"/>
      <c r="N51" s="137"/>
      <c r="O51" s="379"/>
      <c r="P51" s="493"/>
    </row>
    <row r="52" spans="1:16" x14ac:dyDescent="0.25">
      <c r="A52" s="137"/>
      <c r="B52" s="137"/>
      <c r="C52" s="137"/>
      <c r="D52" s="137"/>
      <c r="E52" s="137"/>
      <c r="F52" s="137"/>
      <c r="G52" s="137"/>
      <c r="H52" s="137"/>
      <c r="I52" s="137"/>
      <c r="J52" s="137"/>
      <c r="K52" s="137"/>
      <c r="L52" s="137"/>
      <c r="M52" s="137"/>
      <c r="N52" s="137"/>
      <c r="O52" s="379"/>
      <c r="P52" s="493"/>
    </row>
    <row r="53" spans="1:16" x14ac:dyDescent="0.25">
      <c r="A53" s="137"/>
      <c r="B53" s="137"/>
      <c r="C53" s="137"/>
      <c r="D53" s="137"/>
      <c r="E53" s="137"/>
      <c r="F53" s="137"/>
      <c r="G53" s="137"/>
      <c r="H53" s="137"/>
      <c r="I53" s="137"/>
      <c r="J53" s="137"/>
      <c r="K53" s="137"/>
      <c r="L53" s="137"/>
      <c r="M53" s="137"/>
      <c r="N53" s="137"/>
      <c r="O53" s="379"/>
      <c r="P53" s="493"/>
    </row>
    <row r="54" spans="1:16" x14ac:dyDescent="0.25">
      <c r="A54" s="137"/>
      <c r="B54" s="137"/>
      <c r="C54" s="137"/>
      <c r="D54" s="137"/>
      <c r="E54" s="137"/>
      <c r="F54" s="137"/>
      <c r="G54" s="137"/>
      <c r="H54" s="137"/>
      <c r="I54" s="137"/>
      <c r="J54" s="137"/>
      <c r="K54" s="137"/>
      <c r="L54" s="137"/>
      <c r="M54" s="137"/>
      <c r="N54" s="137"/>
      <c r="O54" s="379"/>
      <c r="P54" s="493"/>
    </row>
    <row r="55" spans="1:16" x14ac:dyDescent="0.25">
      <c r="O55" s="218"/>
    </row>
    <row r="56" spans="1:16" x14ac:dyDescent="0.25">
      <c r="A56" s="219" t="str">
        <f>+'[1]Hoja5 - I'!A79</f>
        <v>LIC.  MARICELA CHECO</v>
      </c>
      <c r="B56" s="219"/>
      <c r="C56" s="219"/>
      <c r="D56" s="219"/>
      <c r="E56" s="219"/>
      <c r="F56" s="219"/>
      <c r="G56" s="219"/>
      <c r="H56" s="219"/>
      <c r="I56" s="219"/>
      <c r="J56" s="219"/>
      <c r="K56" s="219"/>
      <c r="L56" s="219"/>
      <c r="M56" s="219" t="str">
        <f>+'[1]Hoja5 - I'!M79</f>
        <v xml:space="preserve">FERNANDO DURÁN </v>
      </c>
      <c r="N56" s="219"/>
      <c r="O56" s="219"/>
      <c r="P56" s="219"/>
    </row>
    <row r="57" spans="1:16" x14ac:dyDescent="0.25">
      <c r="A57" s="220" t="s">
        <v>47</v>
      </c>
      <c r="B57" s="220"/>
      <c r="C57" s="220"/>
      <c r="D57" s="220"/>
      <c r="E57" s="220"/>
      <c r="F57" s="220"/>
      <c r="G57" s="220"/>
      <c r="H57" s="220"/>
      <c r="I57" s="220"/>
      <c r="J57" s="220"/>
      <c r="K57" s="220"/>
      <c r="L57" s="220"/>
      <c r="M57" s="220" t="s">
        <v>190</v>
      </c>
      <c r="N57" s="220"/>
      <c r="O57" s="220"/>
      <c r="P57" s="220"/>
    </row>
    <row r="58" spans="1:16" x14ac:dyDescent="0.25">
      <c r="B58" s="496"/>
      <c r="C58" s="496"/>
      <c r="D58" s="220" t="str">
        <f>+'[1]Hoja5 - I'!A81</f>
        <v xml:space="preserve">Contralor </v>
      </c>
      <c r="E58" s="220"/>
      <c r="F58" s="220"/>
      <c r="G58" s="220"/>
      <c r="H58" s="220"/>
      <c r="I58" s="220"/>
      <c r="J58" s="220"/>
      <c r="K58" s="496"/>
      <c r="L58" s="496"/>
      <c r="M58" s="220" t="str">
        <f>+'[1]Hoja5 - I'!M81</f>
        <v>ADMINSTRADOR GENERAL</v>
      </c>
      <c r="N58" s="220"/>
      <c r="O58" s="220"/>
      <c r="P58" s="220"/>
    </row>
    <row r="60" spans="1:16" x14ac:dyDescent="0.25">
      <c r="P60" s="218"/>
    </row>
  </sheetData>
  <mergeCells count="14">
    <mergeCell ref="D58:J58"/>
    <mergeCell ref="M58:P58"/>
    <mergeCell ref="M13:M14"/>
    <mergeCell ref="G41:K41"/>
    <mergeCell ref="A56:L56"/>
    <mergeCell ref="M56:P56"/>
    <mergeCell ref="A57:L57"/>
    <mergeCell ref="M57:P57"/>
    <mergeCell ref="A2:P2"/>
    <mergeCell ref="A3:P3"/>
    <mergeCell ref="A11:K11"/>
    <mergeCell ref="N11:P11"/>
    <mergeCell ref="A12:G12"/>
    <mergeCell ref="I12:M12"/>
  </mergeCells>
  <pageMargins left="0.7" right="0.7" top="0.75" bottom="0.75" header="0.3" footer="0.3"/>
  <pageSetup scale="59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87FE2-342B-446B-825E-D8C1B6A67DBD}">
  <dimension ref="A1:P147"/>
  <sheetViews>
    <sheetView tabSelected="1" topLeftCell="A90" zoomScaleNormal="100" workbookViewId="0">
      <selection activeCell="A63" sqref="A63:XFD69"/>
    </sheetView>
  </sheetViews>
  <sheetFormatPr baseColWidth="10" defaultRowHeight="15" x14ac:dyDescent="0.25"/>
  <cols>
    <col min="1" max="1" width="12" style="81" customWidth="1"/>
    <col min="2" max="2" width="5.7109375" style="81" bestFit="1" customWidth="1"/>
    <col min="3" max="3" width="5" style="81" customWidth="1"/>
    <col min="4" max="4" width="8.7109375" style="81" customWidth="1"/>
    <col min="5" max="5" width="7.7109375" style="81" customWidth="1"/>
    <col min="6" max="6" width="6" style="81" customWidth="1"/>
    <col min="7" max="8" width="6.42578125" style="81" customWidth="1"/>
    <col min="9" max="9" width="4.140625" style="81" customWidth="1"/>
    <col min="10" max="10" width="6.5703125" style="81" customWidth="1"/>
    <col min="11" max="11" width="8.42578125" style="81" customWidth="1"/>
    <col min="12" max="12" width="6.7109375" style="81" customWidth="1"/>
    <col min="13" max="13" width="38.85546875" style="81" customWidth="1"/>
    <col min="14" max="14" width="12.5703125" style="81" customWidth="1"/>
    <col min="15" max="15" width="14.7109375" style="81" customWidth="1"/>
    <col min="16" max="16" width="14.5703125" style="81" customWidth="1"/>
  </cols>
  <sheetData>
    <row r="1" spans="1:16" ht="15.75" thickBot="1" x14ac:dyDescent="0.3"/>
    <row r="2" spans="1:16" x14ac:dyDescent="0.25">
      <c r="A2" s="82" t="s">
        <v>240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4"/>
    </row>
    <row r="3" spans="1:16" x14ac:dyDescent="0.25">
      <c r="A3" s="85" t="s">
        <v>54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7"/>
    </row>
    <row r="4" spans="1:16" ht="18.75" x14ac:dyDescent="0.4">
      <c r="A4" s="88"/>
      <c r="O4" s="89" t="s">
        <v>55</v>
      </c>
      <c r="P4" s="90"/>
    </row>
    <row r="5" spans="1:16" x14ac:dyDescent="0.25">
      <c r="A5" s="88"/>
      <c r="P5" s="90"/>
    </row>
    <row r="6" spans="1:16" x14ac:dyDescent="0.25">
      <c r="A6" s="91" t="s">
        <v>56</v>
      </c>
      <c r="N6" s="92" t="str">
        <f>+'[1]Hoja5 - I'!N5</f>
        <v xml:space="preserve"> REGISTRO INTERNO DIGEPRES</v>
      </c>
      <c r="P6" s="90"/>
    </row>
    <row r="7" spans="1:16" x14ac:dyDescent="0.25">
      <c r="A7" s="91" t="s">
        <v>57</v>
      </c>
      <c r="N7" s="92" t="s">
        <v>3</v>
      </c>
      <c r="P7" s="90"/>
    </row>
    <row r="8" spans="1:16" x14ac:dyDescent="0.25">
      <c r="A8" s="91" t="str">
        <f>+[1]Hoja1!B8</f>
        <v>MES: JUNIO</v>
      </c>
      <c r="N8" s="92" t="s">
        <v>5</v>
      </c>
      <c r="P8" s="90"/>
    </row>
    <row r="9" spans="1:16" ht="15.75" thickBot="1" x14ac:dyDescent="0.3">
      <c r="A9" s="93" t="str">
        <f>+[1]Hoja1!B9</f>
        <v>AÑO : 2026</v>
      </c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 t="s">
        <v>7</v>
      </c>
      <c r="O9" s="94"/>
      <c r="P9" s="95"/>
    </row>
    <row r="10" spans="1:16" ht="15.75" thickBot="1" x14ac:dyDescent="0.3"/>
    <row r="11" spans="1:16" ht="15.75" thickBot="1" x14ac:dyDescent="0.3">
      <c r="A11" s="176" t="s">
        <v>58</v>
      </c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98"/>
      <c r="M11" s="98"/>
      <c r="N11" s="99" t="s">
        <v>59</v>
      </c>
      <c r="O11" s="100"/>
      <c r="P11" s="101"/>
    </row>
    <row r="12" spans="1:16" x14ac:dyDescent="0.25">
      <c r="A12" s="102" t="s">
        <v>13</v>
      </c>
      <c r="B12" s="103"/>
      <c r="C12" s="103"/>
      <c r="D12" s="103"/>
      <c r="E12" s="103"/>
      <c r="F12" s="103"/>
      <c r="G12" s="104"/>
      <c r="H12" s="105"/>
      <c r="I12" s="99" t="s">
        <v>60</v>
      </c>
      <c r="J12" s="100"/>
      <c r="K12" s="100"/>
      <c r="L12" s="100"/>
      <c r="M12" s="106"/>
      <c r="N12" s="107" t="s">
        <v>61</v>
      </c>
      <c r="O12" s="108" t="s">
        <v>62</v>
      </c>
      <c r="P12" s="109" t="s">
        <v>63</v>
      </c>
    </row>
    <row r="13" spans="1:16" x14ac:dyDescent="0.25">
      <c r="A13" s="110"/>
      <c r="B13" s="111" t="s">
        <v>64</v>
      </c>
      <c r="C13" s="112"/>
      <c r="D13" s="113"/>
      <c r="E13" s="112"/>
      <c r="F13" s="113"/>
      <c r="G13" s="112"/>
      <c r="H13" s="112"/>
      <c r="I13" s="113"/>
      <c r="J13" s="114"/>
      <c r="K13" s="113"/>
      <c r="L13" s="113"/>
      <c r="M13" s="115"/>
      <c r="N13" s="116"/>
      <c r="O13" s="117"/>
      <c r="P13" s="118"/>
    </row>
    <row r="14" spans="1:16" ht="15.75" thickBot="1" x14ac:dyDescent="0.3">
      <c r="A14" s="119" t="s">
        <v>65</v>
      </c>
      <c r="B14" s="120" t="s">
        <v>65</v>
      </c>
      <c r="C14" s="121" t="s">
        <v>66</v>
      </c>
      <c r="D14" s="120" t="s">
        <v>67</v>
      </c>
      <c r="E14" s="121" t="s">
        <v>68</v>
      </c>
      <c r="F14" s="120" t="s">
        <v>69</v>
      </c>
      <c r="G14" s="121" t="s">
        <v>70</v>
      </c>
      <c r="H14" s="121" t="s">
        <v>71</v>
      </c>
      <c r="I14" s="120" t="s">
        <v>72</v>
      </c>
      <c r="J14" s="123" t="s">
        <v>73</v>
      </c>
      <c r="K14" s="120" t="s">
        <v>158</v>
      </c>
      <c r="L14" s="120" t="s">
        <v>75</v>
      </c>
      <c r="M14" s="124"/>
      <c r="N14" s="125" t="s">
        <v>20</v>
      </c>
      <c r="O14" s="125" t="s">
        <v>21</v>
      </c>
      <c r="P14" s="126" t="s">
        <v>22</v>
      </c>
    </row>
    <row r="15" spans="1:16" x14ac:dyDescent="0.25">
      <c r="A15" s="127" t="s">
        <v>76</v>
      </c>
      <c r="B15" s="128" t="s">
        <v>77</v>
      </c>
      <c r="C15" s="129"/>
      <c r="D15" s="130" t="s">
        <v>26</v>
      </c>
      <c r="E15" s="129"/>
      <c r="F15" s="131" t="s">
        <v>78</v>
      </c>
      <c r="G15" s="196"/>
      <c r="H15" s="497">
        <v>2</v>
      </c>
      <c r="I15" s="195">
        <v>1</v>
      </c>
      <c r="J15" s="196"/>
      <c r="K15" s="129"/>
      <c r="L15" s="280"/>
      <c r="M15" s="137" t="s">
        <v>79</v>
      </c>
      <c r="N15" s="138"/>
      <c r="O15" s="139">
        <f>+O16+O26+O33+O30</f>
        <v>3561309</v>
      </c>
      <c r="P15" s="140"/>
    </row>
    <row r="16" spans="1:16" x14ac:dyDescent="0.25">
      <c r="A16" s="141"/>
      <c r="B16" s="142"/>
      <c r="C16" s="143"/>
      <c r="D16" s="144"/>
      <c r="E16" s="143"/>
      <c r="G16" s="200"/>
      <c r="H16" s="145">
        <v>2</v>
      </c>
      <c r="I16" s="146">
        <v>1</v>
      </c>
      <c r="J16" s="147">
        <v>1</v>
      </c>
      <c r="K16" s="145"/>
      <c r="L16" s="136"/>
      <c r="M16" s="137" t="s">
        <v>80</v>
      </c>
      <c r="N16" s="138"/>
      <c r="O16" s="148">
        <f>+O17+O20+O23+O24</f>
        <v>3208238</v>
      </c>
      <c r="P16" s="149"/>
    </row>
    <row r="17" spans="1:16" x14ac:dyDescent="0.25">
      <c r="A17" s="141"/>
      <c r="B17" s="142"/>
      <c r="C17" s="143"/>
      <c r="D17" s="144"/>
      <c r="E17" s="143"/>
      <c r="G17" s="200"/>
      <c r="H17" s="145">
        <v>2</v>
      </c>
      <c r="I17" s="146">
        <v>1</v>
      </c>
      <c r="J17" s="147">
        <v>1</v>
      </c>
      <c r="K17" s="145">
        <v>1</v>
      </c>
      <c r="L17" s="136"/>
      <c r="M17" s="137" t="s">
        <v>81</v>
      </c>
      <c r="N17" s="138"/>
      <c r="O17" s="148">
        <f>+O18+O19</f>
        <v>2274489</v>
      </c>
      <c r="P17" s="149"/>
    </row>
    <row r="18" spans="1:16" x14ac:dyDescent="0.25">
      <c r="A18" s="141"/>
      <c r="B18" s="142"/>
      <c r="C18" s="143"/>
      <c r="D18" s="144"/>
      <c r="E18" s="143"/>
      <c r="G18" s="498" t="s">
        <v>25</v>
      </c>
      <c r="H18" s="150" t="s">
        <v>53</v>
      </c>
      <c r="I18" s="146">
        <v>1</v>
      </c>
      <c r="J18" s="147">
        <v>1</v>
      </c>
      <c r="K18" s="145">
        <v>1</v>
      </c>
      <c r="L18" s="150" t="s">
        <v>26</v>
      </c>
      <c r="M18" s="81" t="s">
        <v>82</v>
      </c>
      <c r="N18" s="151"/>
      <c r="O18" s="152">
        <f>ROUND([1]Hoja1!I19*0.03,0)</f>
        <v>576928</v>
      </c>
      <c r="P18" s="153"/>
    </row>
    <row r="19" spans="1:16" x14ac:dyDescent="0.25">
      <c r="A19" s="141"/>
      <c r="B19" s="142"/>
      <c r="C19" s="143"/>
      <c r="D19" s="144"/>
      <c r="E19" s="143"/>
      <c r="G19" s="498" t="s">
        <v>83</v>
      </c>
      <c r="H19" s="150" t="s">
        <v>53</v>
      </c>
      <c r="I19" s="146">
        <v>1</v>
      </c>
      <c r="J19" s="147">
        <v>1</v>
      </c>
      <c r="K19" s="145">
        <v>1</v>
      </c>
      <c r="L19" s="150" t="s">
        <v>26</v>
      </c>
      <c r="M19" s="81" t="s">
        <v>82</v>
      </c>
      <c r="N19" s="151"/>
      <c r="O19" s="152">
        <f>ROUND([1]Calculo!$J$52-O18,0)</f>
        <v>1697561</v>
      </c>
      <c r="P19" s="153"/>
    </row>
    <row r="20" spans="1:16" x14ac:dyDescent="0.25">
      <c r="A20" s="141"/>
      <c r="B20" s="142"/>
      <c r="C20" s="143"/>
      <c r="D20" s="144"/>
      <c r="E20" s="143"/>
      <c r="G20" s="200">
        <v>9998</v>
      </c>
      <c r="H20" s="145">
        <v>2</v>
      </c>
      <c r="I20" s="154">
        <v>1</v>
      </c>
      <c r="J20" s="155">
        <v>1</v>
      </c>
      <c r="K20" s="135">
        <v>2</v>
      </c>
      <c r="L20" s="136"/>
      <c r="M20" s="81" t="s">
        <v>84</v>
      </c>
      <c r="N20" s="138"/>
      <c r="O20" s="148">
        <f>O21+O22</f>
        <v>93577</v>
      </c>
      <c r="P20" s="149"/>
    </row>
    <row r="21" spans="1:16" x14ac:dyDescent="0.25">
      <c r="A21" s="141"/>
      <c r="B21" s="142"/>
      <c r="C21" s="143"/>
      <c r="D21" s="144"/>
      <c r="E21" s="143"/>
      <c r="G21" s="200"/>
      <c r="H21" s="145">
        <v>2</v>
      </c>
      <c r="I21" s="154">
        <v>1</v>
      </c>
      <c r="J21" s="155">
        <v>1</v>
      </c>
      <c r="K21" s="135">
        <v>2</v>
      </c>
      <c r="L21" s="150" t="s">
        <v>29</v>
      </c>
      <c r="M21" s="81" t="s">
        <v>85</v>
      </c>
      <c r="N21" s="151"/>
      <c r="O21" s="152">
        <f>ROUND([1]Calculo!$J$55,0)</f>
        <v>93577</v>
      </c>
      <c r="P21" s="149"/>
    </row>
    <row r="22" spans="1:16" hidden="1" x14ac:dyDescent="0.25">
      <c r="A22" s="141"/>
      <c r="B22" s="142"/>
      <c r="C22" s="143"/>
      <c r="D22" s="144"/>
      <c r="E22" s="143"/>
      <c r="G22" s="498" t="s">
        <v>25</v>
      </c>
      <c r="H22" s="145">
        <v>2</v>
      </c>
      <c r="I22" s="154">
        <v>1</v>
      </c>
      <c r="J22" s="155">
        <v>1</v>
      </c>
      <c r="K22" s="135">
        <v>2</v>
      </c>
      <c r="L22" s="150" t="s">
        <v>35</v>
      </c>
      <c r="M22" s="81" t="s">
        <v>86</v>
      </c>
      <c r="N22" s="151"/>
      <c r="O22" s="152">
        <f>[1]Calculo!J56</f>
        <v>0</v>
      </c>
      <c r="P22" s="149"/>
    </row>
    <row r="23" spans="1:16" x14ac:dyDescent="0.25">
      <c r="A23" s="141"/>
      <c r="B23" s="142"/>
      <c r="C23" s="143"/>
      <c r="D23" s="144"/>
      <c r="E23" s="143"/>
      <c r="G23" s="200">
        <v>9998</v>
      </c>
      <c r="H23" s="145">
        <v>2</v>
      </c>
      <c r="I23" s="146">
        <v>1</v>
      </c>
      <c r="J23" s="147">
        <v>1</v>
      </c>
      <c r="K23" s="135">
        <v>4</v>
      </c>
      <c r="L23" s="150"/>
      <c r="M23" s="81" t="s">
        <v>87</v>
      </c>
      <c r="N23" s="151"/>
      <c r="O23" s="152">
        <f>ROUND([1]Calculo!$J$61,0)</f>
        <v>682652</v>
      </c>
      <c r="P23" s="149"/>
    </row>
    <row r="24" spans="1:16" x14ac:dyDescent="0.25">
      <c r="A24" s="141"/>
      <c r="B24" s="142"/>
      <c r="C24" s="143"/>
      <c r="D24" s="144"/>
      <c r="E24" s="143"/>
      <c r="G24" s="200">
        <v>9998</v>
      </c>
      <c r="H24" s="145">
        <v>2</v>
      </c>
      <c r="I24" s="146">
        <v>1</v>
      </c>
      <c r="J24" s="147">
        <v>1</v>
      </c>
      <c r="K24" s="135">
        <v>5</v>
      </c>
      <c r="L24" s="150"/>
      <c r="M24" s="81" t="s">
        <v>88</v>
      </c>
      <c r="N24" s="151"/>
      <c r="O24" s="148">
        <f>+O25</f>
        <v>157520</v>
      </c>
      <c r="P24" s="153"/>
    </row>
    <row r="25" spans="1:16" x14ac:dyDescent="0.25">
      <c r="A25" s="141"/>
      <c r="B25" s="142"/>
      <c r="C25" s="143"/>
      <c r="D25" s="144"/>
      <c r="E25" s="143"/>
      <c r="G25" s="200"/>
      <c r="H25" s="145">
        <v>2</v>
      </c>
      <c r="I25" s="146">
        <v>1</v>
      </c>
      <c r="J25" s="147">
        <v>1</v>
      </c>
      <c r="K25" s="145">
        <v>5</v>
      </c>
      <c r="L25" s="150" t="s">
        <v>26</v>
      </c>
      <c r="M25" s="81" t="s">
        <v>88</v>
      </c>
      <c r="N25" s="151"/>
      <c r="O25" s="152">
        <f>ROUND([1]Calculo!$J$66,0)</f>
        <v>157520</v>
      </c>
      <c r="P25" s="153"/>
    </row>
    <row r="26" spans="1:16" x14ac:dyDescent="0.25">
      <c r="A26" s="141"/>
      <c r="B26" s="142"/>
      <c r="C26" s="143"/>
      <c r="D26" s="144"/>
      <c r="E26" s="143"/>
      <c r="F26" s="81">
        <v>102</v>
      </c>
      <c r="G26" s="200">
        <v>9998</v>
      </c>
      <c r="H26" s="145">
        <v>2</v>
      </c>
      <c r="I26" s="154">
        <v>1</v>
      </c>
      <c r="J26" s="155">
        <v>2</v>
      </c>
      <c r="K26" s="135"/>
      <c r="L26" s="136"/>
      <c r="M26" s="137" t="s">
        <v>89</v>
      </c>
      <c r="N26" s="138"/>
      <c r="O26" s="148">
        <f>+O27</f>
        <v>124370</v>
      </c>
      <c r="P26" s="149"/>
    </row>
    <row r="27" spans="1:16" x14ac:dyDescent="0.25">
      <c r="A27" s="141"/>
      <c r="B27" s="142"/>
      <c r="C27" s="143"/>
      <c r="D27" s="144"/>
      <c r="E27" s="143"/>
      <c r="G27" s="200"/>
      <c r="H27" s="145">
        <v>2</v>
      </c>
      <c r="I27" s="146">
        <v>2</v>
      </c>
      <c r="J27" s="147">
        <v>2</v>
      </c>
      <c r="K27" s="135">
        <v>2</v>
      </c>
      <c r="L27" s="150"/>
      <c r="M27" s="81" t="s">
        <v>90</v>
      </c>
      <c r="N27" s="151"/>
      <c r="O27" s="152">
        <f>+O28+O29</f>
        <v>124370</v>
      </c>
      <c r="P27" s="153"/>
    </row>
    <row r="28" spans="1:16" hidden="1" x14ac:dyDescent="0.25">
      <c r="A28" s="141"/>
      <c r="B28" s="142"/>
      <c r="C28" s="143"/>
      <c r="D28" s="144"/>
      <c r="E28" s="143"/>
      <c r="G28" s="200"/>
      <c r="H28" s="145">
        <v>2</v>
      </c>
      <c r="I28" s="146">
        <v>1</v>
      </c>
      <c r="J28" s="147">
        <v>2</v>
      </c>
      <c r="K28" s="145">
        <v>2</v>
      </c>
      <c r="L28" s="150" t="s">
        <v>32</v>
      </c>
      <c r="M28" s="81" t="s">
        <v>161</v>
      </c>
      <c r="N28" s="151"/>
      <c r="O28" s="152">
        <f>[1]Calculo!J72</f>
        <v>0</v>
      </c>
      <c r="P28" s="153"/>
    </row>
    <row r="29" spans="1:16" x14ac:dyDescent="0.25">
      <c r="A29" s="141"/>
      <c r="B29" s="142"/>
      <c r="C29" s="143"/>
      <c r="D29" s="144"/>
      <c r="E29" s="143"/>
      <c r="G29" s="200"/>
      <c r="H29" s="145">
        <v>2</v>
      </c>
      <c r="I29" s="146">
        <v>1</v>
      </c>
      <c r="J29" s="147">
        <v>2</v>
      </c>
      <c r="K29" s="145">
        <v>2</v>
      </c>
      <c r="L29" s="150" t="s">
        <v>92</v>
      </c>
      <c r="M29" s="81" t="s">
        <v>93</v>
      </c>
      <c r="N29" s="151"/>
      <c r="O29" s="152">
        <f>ROUND([1]Calculo!$J$70,0)</f>
        <v>124370</v>
      </c>
      <c r="P29" s="153"/>
    </row>
    <row r="30" spans="1:16" x14ac:dyDescent="0.25">
      <c r="A30" s="141"/>
      <c r="B30" s="142"/>
      <c r="C30" s="143"/>
      <c r="D30" s="144"/>
      <c r="E30" s="143"/>
      <c r="G30" s="200">
        <v>9998</v>
      </c>
      <c r="H30" s="145">
        <v>2</v>
      </c>
      <c r="I30" s="154">
        <v>1</v>
      </c>
      <c r="J30" s="155">
        <v>4</v>
      </c>
      <c r="K30" s="145"/>
      <c r="L30" s="150"/>
      <c r="M30" s="137" t="s">
        <v>94</v>
      </c>
      <c r="N30" s="151"/>
      <c r="O30" s="148">
        <f>+O31</f>
        <v>67335</v>
      </c>
      <c r="P30" s="153"/>
    </row>
    <row r="31" spans="1:16" x14ac:dyDescent="0.25">
      <c r="A31" s="141"/>
      <c r="B31" s="142"/>
      <c r="C31" s="143"/>
      <c r="D31" s="144"/>
      <c r="E31" s="143"/>
      <c r="G31" s="200"/>
      <c r="H31" s="145">
        <v>2</v>
      </c>
      <c r="I31" s="146">
        <v>1</v>
      </c>
      <c r="J31" s="147">
        <v>4</v>
      </c>
      <c r="K31" s="145">
        <v>2</v>
      </c>
      <c r="L31" s="150"/>
      <c r="M31" s="81" t="s">
        <v>95</v>
      </c>
      <c r="N31" s="151"/>
      <c r="O31" s="152">
        <f>+O32</f>
        <v>67335</v>
      </c>
      <c r="P31" s="153"/>
    </row>
    <row r="32" spans="1:16" x14ac:dyDescent="0.25">
      <c r="A32" s="141"/>
      <c r="B32" s="142"/>
      <c r="C32" s="143"/>
      <c r="D32" s="144"/>
      <c r="E32" s="143"/>
      <c r="G32" s="200"/>
      <c r="H32" s="145">
        <v>2</v>
      </c>
      <c r="I32" s="146">
        <v>1</v>
      </c>
      <c r="J32" s="147">
        <v>4</v>
      </c>
      <c r="K32" s="145">
        <v>2</v>
      </c>
      <c r="L32" s="150" t="s">
        <v>35</v>
      </c>
      <c r="M32" s="81" t="s">
        <v>96</v>
      </c>
      <c r="N32" s="151"/>
      <c r="O32" s="152">
        <f>ROUND([1]Calculo!$J$77,0)</f>
        <v>67335</v>
      </c>
      <c r="P32" s="153"/>
    </row>
    <row r="33" spans="1:16" x14ac:dyDescent="0.25">
      <c r="A33" s="141"/>
      <c r="B33" s="142"/>
      <c r="C33" s="143"/>
      <c r="D33" s="144"/>
      <c r="E33" s="143"/>
      <c r="G33" s="200">
        <v>9998</v>
      </c>
      <c r="H33" s="145">
        <v>2</v>
      </c>
      <c r="I33" s="154">
        <v>1</v>
      </c>
      <c r="J33" s="155">
        <v>5</v>
      </c>
      <c r="K33" s="145"/>
      <c r="L33" s="150"/>
      <c r="M33" s="137" t="s">
        <v>97</v>
      </c>
      <c r="N33" s="151"/>
      <c r="O33" s="148">
        <f>+O34</f>
        <v>161366</v>
      </c>
      <c r="P33" s="153"/>
    </row>
    <row r="34" spans="1:16" x14ac:dyDescent="0.25">
      <c r="A34" s="141"/>
      <c r="B34" s="142"/>
      <c r="C34" s="143"/>
      <c r="D34" s="144"/>
      <c r="E34" s="143"/>
      <c r="G34" s="200"/>
      <c r="H34" s="145">
        <v>2</v>
      </c>
      <c r="I34" s="146">
        <v>5</v>
      </c>
      <c r="J34" s="147">
        <v>5</v>
      </c>
      <c r="K34" s="145">
        <v>2</v>
      </c>
      <c r="L34" s="150"/>
      <c r="M34" s="81" t="s">
        <v>98</v>
      </c>
      <c r="N34" s="151"/>
      <c r="O34" s="152">
        <f>ROUND([1]Calculo!$J$85,0)</f>
        <v>161366</v>
      </c>
      <c r="P34" s="153"/>
    </row>
    <row r="35" spans="1:16" x14ac:dyDescent="0.25">
      <c r="A35" s="141"/>
      <c r="B35" s="142"/>
      <c r="C35" s="143"/>
      <c r="D35" s="144"/>
      <c r="E35" s="143"/>
      <c r="G35" s="200">
        <v>9998</v>
      </c>
      <c r="H35" s="145">
        <v>2</v>
      </c>
      <c r="I35" s="154">
        <v>2</v>
      </c>
      <c r="J35" s="155"/>
      <c r="K35" s="135"/>
      <c r="L35" s="280"/>
      <c r="M35" s="137" t="s">
        <v>99</v>
      </c>
      <c r="N35" s="138"/>
      <c r="O35" s="148">
        <f>+O36+O42+O44+O46+O48+O51+O54+O61</f>
        <v>1454555.3910000001</v>
      </c>
      <c r="P35" s="149"/>
    </row>
    <row r="36" spans="1:16" x14ac:dyDescent="0.25">
      <c r="A36" s="141"/>
      <c r="B36" s="142"/>
      <c r="C36" s="143"/>
      <c r="D36" s="144"/>
      <c r="E36" s="143"/>
      <c r="G36" s="200"/>
      <c r="H36" s="145">
        <v>2</v>
      </c>
      <c r="I36" s="154">
        <v>2</v>
      </c>
      <c r="J36" s="155">
        <v>1</v>
      </c>
      <c r="K36" s="135"/>
      <c r="L36" s="280"/>
      <c r="M36" s="137" t="s">
        <v>100</v>
      </c>
      <c r="N36" s="138"/>
      <c r="O36" s="148">
        <f>+O37+O38+O40+O41</f>
        <v>142381</v>
      </c>
      <c r="P36" s="149"/>
    </row>
    <row r="37" spans="1:16" x14ac:dyDescent="0.25">
      <c r="A37" s="141"/>
      <c r="B37" s="142"/>
      <c r="C37" s="143"/>
      <c r="D37" s="144"/>
      <c r="E37" s="143"/>
      <c r="G37" s="200"/>
      <c r="H37" s="145">
        <v>2</v>
      </c>
      <c r="I37" s="146">
        <v>2</v>
      </c>
      <c r="J37" s="147">
        <v>1</v>
      </c>
      <c r="K37" s="145">
        <v>3</v>
      </c>
      <c r="L37" s="281"/>
      <c r="M37" s="81" t="s">
        <v>101</v>
      </c>
      <c r="N37" s="151"/>
      <c r="O37" s="152">
        <f>ROUND([1]Calculo!$J$92,0)</f>
        <v>58133</v>
      </c>
      <c r="P37" s="153"/>
    </row>
    <row r="38" spans="1:16" x14ac:dyDescent="0.25">
      <c r="A38" s="141"/>
      <c r="B38" s="142"/>
      <c r="C38" s="143"/>
      <c r="D38" s="144"/>
      <c r="E38" s="143"/>
      <c r="G38" s="200"/>
      <c r="H38" s="145">
        <v>2</v>
      </c>
      <c r="I38" s="146">
        <v>2</v>
      </c>
      <c r="J38" s="147">
        <v>1</v>
      </c>
      <c r="K38" s="135">
        <v>6</v>
      </c>
      <c r="L38" s="150"/>
      <c r="M38" s="137" t="s">
        <v>166</v>
      </c>
      <c r="N38" s="151"/>
      <c r="O38" s="148">
        <f>O39</f>
        <v>77419</v>
      </c>
      <c r="P38" s="153"/>
    </row>
    <row r="39" spans="1:16" x14ac:dyDescent="0.25">
      <c r="A39" s="141"/>
      <c r="B39" s="142"/>
      <c r="C39" s="143"/>
      <c r="D39" s="144"/>
      <c r="E39" s="143"/>
      <c r="G39" s="200"/>
      <c r="H39" s="145">
        <v>2</v>
      </c>
      <c r="I39" s="146">
        <v>2</v>
      </c>
      <c r="J39" s="147">
        <v>1</v>
      </c>
      <c r="K39" s="135">
        <v>6</v>
      </c>
      <c r="L39" s="150" t="s">
        <v>26</v>
      </c>
      <c r="M39" s="81" t="s">
        <v>103</v>
      </c>
      <c r="N39" s="151"/>
      <c r="O39" s="152">
        <f>ROUND([1]Calculo!$J$96,0)</f>
        <v>77419</v>
      </c>
      <c r="P39" s="153"/>
    </row>
    <row r="40" spans="1:16" x14ac:dyDescent="0.25">
      <c r="A40" s="141"/>
      <c r="B40" s="142"/>
      <c r="C40" s="143"/>
      <c r="D40" s="144"/>
      <c r="E40" s="143"/>
      <c r="G40" s="200"/>
      <c r="H40" s="145">
        <v>2</v>
      </c>
      <c r="I40" s="146">
        <v>2</v>
      </c>
      <c r="J40" s="147">
        <v>1</v>
      </c>
      <c r="K40" s="145">
        <v>7</v>
      </c>
      <c r="L40" s="150"/>
      <c r="M40" s="81" t="s">
        <v>104</v>
      </c>
      <c r="N40" s="151"/>
      <c r="O40" s="152">
        <f>ROUND([1]Calculo!$J$97,0)</f>
        <v>4997</v>
      </c>
      <c r="P40" s="153"/>
    </row>
    <row r="41" spans="1:16" x14ac:dyDescent="0.25">
      <c r="A41" s="141"/>
      <c r="B41" s="142"/>
      <c r="C41" s="143"/>
      <c r="D41" s="144"/>
      <c r="E41" s="143"/>
      <c r="G41" s="200"/>
      <c r="H41" s="145">
        <v>2</v>
      </c>
      <c r="I41" s="146">
        <v>2</v>
      </c>
      <c r="J41" s="147">
        <v>1</v>
      </c>
      <c r="K41" s="145">
        <v>8</v>
      </c>
      <c r="L41" s="150"/>
      <c r="M41" s="81" t="s">
        <v>105</v>
      </c>
      <c r="N41" s="151"/>
      <c r="O41" s="152">
        <f>ROUND([1]Calculo!$J$98,0)</f>
        <v>1832</v>
      </c>
      <c r="P41" s="153"/>
    </row>
    <row r="42" spans="1:16" x14ac:dyDescent="0.25">
      <c r="A42" s="141"/>
      <c r="B42" s="142"/>
      <c r="C42" s="143"/>
      <c r="D42" s="144"/>
      <c r="E42" s="143"/>
      <c r="G42" s="200"/>
      <c r="H42" s="145">
        <v>2</v>
      </c>
      <c r="I42" s="154">
        <v>2</v>
      </c>
      <c r="J42" s="155">
        <v>2</v>
      </c>
      <c r="K42" s="135"/>
      <c r="L42" s="280"/>
      <c r="M42" s="137" t="s">
        <v>106</v>
      </c>
      <c r="N42" s="138"/>
      <c r="O42" s="148">
        <f>+O43</f>
        <v>407575</v>
      </c>
      <c r="P42" s="149"/>
    </row>
    <row r="43" spans="1:16" x14ac:dyDescent="0.25">
      <c r="A43" s="141"/>
      <c r="B43" s="142"/>
      <c r="C43" s="143"/>
      <c r="D43" s="144"/>
      <c r="E43" s="143"/>
      <c r="G43" s="200"/>
      <c r="H43" s="145">
        <v>2</v>
      </c>
      <c r="I43" s="146">
        <v>2</v>
      </c>
      <c r="J43" s="147">
        <v>2</v>
      </c>
      <c r="K43" s="145">
        <v>1</v>
      </c>
      <c r="L43" s="281"/>
      <c r="M43" s="81" t="s">
        <v>107</v>
      </c>
      <c r="N43" s="151"/>
      <c r="O43" s="152">
        <f>ROUND([1]Calculo!$J$100,0)</f>
        <v>407575</v>
      </c>
      <c r="P43" s="153"/>
    </row>
    <row r="44" spans="1:16" x14ac:dyDescent="0.25">
      <c r="A44" s="141"/>
      <c r="B44" s="142"/>
      <c r="C44" s="143"/>
      <c r="D44" s="144"/>
      <c r="E44" s="143"/>
      <c r="G44" s="200"/>
      <c r="H44" s="145">
        <v>2</v>
      </c>
      <c r="I44" s="154">
        <v>2</v>
      </c>
      <c r="J44" s="155">
        <v>3</v>
      </c>
      <c r="K44" s="135"/>
      <c r="L44" s="280"/>
      <c r="M44" s="137" t="s">
        <v>108</v>
      </c>
      <c r="N44" s="138"/>
      <c r="O44" s="148">
        <f>+O45</f>
        <v>86634</v>
      </c>
      <c r="P44" s="149"/>
    </row>
    <row r="45" spans="1:16" x14ac:dyDescent="0.25">
      <c r="A45" s="141"/>
      <c r="B45" s="142"/>
      <c r="C45" s="143"/>
      <c r="D45" s="144"/>
      <c r="E45" s="143"/>
      <c r="G45" s="200"/>
      <c r="H45" s="145">
        <v>2</v>
      </c>
      <c r="I45" s="154">
        <v>2</v>
      </c>
      <c r="J45" s="155">
        <v>3</v>
      </c>
      <c r="K45" s="145">
        <v>1</v>
      </c>
      <c r="L45" s="281"/>
      <c r="M45" s="81" t="s">
        <v>109</v>
      </c>
      <c r="N45" s="151"/>
      <c r="O45" s="152">
        <f>ROUND([1]Calculo!$J$106,0)</f>
        <v>86634</v>
      </c>
      <c r="P45" s="153"/>
    </row>
    <row r="46" spans="1:16" x14ac:dyDescent="0.25">
      <c r="A46" s="141"/>
      <c r="B46" s="142"/>
      <c r="C46" s="143"/>
      <c r="D46" s="144"/>
      <c r="E46" s="143"/>
      <c r="G46" s="200"/>
      <c r="H46" s="145">
        <v>2</v>
      </c>
      <c r="I46" s="154">
        <v>2</v>
      </c>
      <c r="J46" s="155">
        <v>4</v>
      </c>
      <c r="K46" s="135"/>
      <c r="L46" s="280"/>
      <c r="M46" s="137" t="s">
        <v>110</v>
      </c>
      <c r="N46" s="138"/>
      <c r="O46" s="148">
        <f>+O47</f>
        <v>7785</v>
      </c>
      <c r="P46" s="149"/>
    </row>
    <row r="47" spans="1:16" x14ac:dyDescent="0.25">
      <c r="A47" s="141"/>
      <c r="B47" s="142"/>
      <c r="C47" s="143"/>
      <c r="D47" s="144"/>
      <c r="E47" s="143"/>
      <c r="G47" s="200"/>
      <c r="H47" s="145">
        <v>2</v>
      </c>
      <c r="I47" s="154">
        <v>2</v>
      </c>
      <c r="J47" s="155">
        <v>4</v>
      </c>
      <c r="K47" s="145">
        <v>1</v>
      </c>
      <c r="L47" s="281"/>
      <c r="M47" s="81" t="s">
        <v>111</v>
      </c>
      <c r="N47" s="151"/>
      <c r="O47" s="152">
        <f>ROUND([1]Calculo!$J$110,0)</f>
        <v>7785</v>
      </c>
      <c r="P47" s="153"/>
    </row>
    <row r="48" spans="1:16" x14ac:dyDescent="0.25">
      <c r="A48" s="141"/>
      <c r="B48" s="142"/>
      <c r="C48" s="143"/>
      <c r="D48" s="144"/>
      <c r="E48" s="143"/>
      <c r="G48" s="200"/>
      <c r="H48" s="145">
        <v>2</v>
      </c>
      <c r="I48" s="154">
        <v>2</v>
      </c>
      <c r="J48" s="155">
        <v>5</v>
      </c>
      <c r="K48" s="135"/>
      <c r="L48" s="280"/>
      <c r="M48" s="137" t="s">
        <v>112</v>
      </c>
      <c r="N48" s="138"/>
      <c r="O48" s="148">
        <f>+O49+O50</f>
        <v>15090</v>
      </c>
      <c r="P48" s="149"/>
    </row>
    <row r="49" spans="1:16" hidden="1" x14ac:dyDescent="0.25">
      <c r="A49" s="141"/>
      <c r="B49" s="142"/>
      <c r="C49" s="143"/>
      <c r="D49" s="144"/>
      <c r="E49" s="143"/>
      <c r="G49" s="200"/>
      <c r="H49" s="145">
        <v>2</v>
      </c>
      <c r="I49" s="154">
        <v>2</v>
      </c>
      <c r="J49" s="155">
        <v>5</v>
      </c>
      <c r="K49" s="145">
        <v>1</v>
      </c>
      <c r="L49" s="281"/>
      <c r="M49" s="81" t="s">
        <v>113</v>
      </c>
      <c r="N49" s="151"/>
      <c r="O49" s="152">
        <f>[1]Calculo!J115</f>
        <v>0</v>
      </c>
      <c r="P49" s="153"/>
    </row>
    <row r="50" spans="1:16" x14ac:dyDescent="0.25">
      <c r="A50" s="141"/>
      <c r="B50" s="142"/>
      <c r="C50" s="143"/>
      <c r="D50" s="144"/>
      <c r="E50" s="143"/>
      <c r="G50" s="200"/>
      <c r="H50" s="145">
        <v>2</v>
      </c>
      <c r="I50" s="154">
        <v>2</v>
      </c>
      <c r="J50" s="155">
        <v>5</v>
      </c>
      <c r="K50" s="145">
        <v>4</v>
      </c>
      <c r="L50" s="281"/>
      <c r="M50" s="81" t="s">
        <v>114</v>
      </c>
      <c r="N50" s="151"/>
      <c r="O50" s="152">
        <f>ROUND([1]Calculo!$J$121,0)</f>
        <v>15090</v>
      </c>
      <c r="P50" s="153"/>
    </row>
    <row r="51" spans="1:16" x14ac:dyDescent="0.25">
      <c r="A51" s="141"/>
      <c r="B51" s="142"/>
      <c r="C51" s="143"/>
      <c r="D51" s="144"/>
      <c r="E51" s="143"/>
      <c r="G51" s="200"/>
      <c r="H51" s="145">
        <v>2</v>
      </c>
      <c r="I51" s="154">
        <v>2</v>
      </c>
      <c r="J51" s="155">
        <v>6</v>
      </c>
      <c r="K51" s="135"/>
      <c r="L51" s="280"/>
      <c r="M51" s="137" t="s">
        <v>115</v>
      </c>
      <c r="N51" s="138"/>
      <c r="O51" s="148">
        <f>+O52+O53</f>
        <v>418422</v>
      </c>
      <c r="P51" s="149"/>
    </row>
    <row r="52" spans="1:16" x14ac:dyDescent="0.25">
      <c r="A52" s="141"/>
      <c r="B52" s="142"/>
      <c r="C52" s="143"/>
      <c r="D52" s="144"/>
      <c r="E52" s="143"/>
      <c r="G52" s="200"/>
      <c r="H52" s="145">
        <v>2</v>
      </c>
      <c r="I52" s="154">
        <v>2</v>
      </c>
      <c r="J52" s="155">
        <v>6</v>
      </c>
      <c r="K52" s="145">
        <v>2</v>
      </c>
      <c r="L52" s="281"/>
      <c r="M52" s="81" t="s">
        <v>116</v>
      </c>
      <c r="N52" s="151"/>
      <c r="O52" s="152">
        <f>ROUND([1]Calculo!$J$129,0)</f>
        <v>22053</v>
      </c>
      <c r="P52" s="153"/>
    </row>
    <row r="53" spans="1:16" x14ac:dyDescent="0.25">
      <c r="A53" s="141"/>
      <c r="B53" s="142"/>
      <c r="C53" s="143"/>
      <c r="D53" s="144"/>
      <c r="E53" s="143"/>
      <c r="G53" s="200"/>
      <c r="H53" s="145">
        <v>2</v>
      </c>
      <c r="I53" s="154">
        <v>2</v>
      </c>
      <c r="J53" s="155">
        <v>6</v>
      </c>
      <c r="K53" s="145">
        <v>3</v>
      </c>
      <c r="L53" s="281"/>
      <c r="M53" s="81" t="s">
        <v>117</v>
      </c>
      <c r="N53" s="151"/>
      <c r="O53" s="152">
        <f>ROUND([1]Calculo!$J$135,0)</f>
        <v>396369</v>
      </c>
      <c r="P53" s="153"/>
    </row>
    <row r="54" spans="1:16" ht="29.25" x14ac:dyDescent="0.25">
      <c r="A54" s="141"/>
      <c r="B54" s="142"/>
      <c r="C54" s="143"/>
      <c r="D54" s="144"/>
      <c r="E54" s="143"/>
      <c r="G54" s="200"/>
      <c r="H54" s="145">
        <v>2</v>
      </c>
      <c r="I54" s="154">
        <v>2</v>
      </c>
      <c r="J54" s="155">
        <v>7</v>
      </c>
      <c r="K54" s="202"/>
      <c r="L54" s="280"/>
      <c r="M54" s="156" t="s">
        <v>241</v>
      </c>
      <c r="N54" s="138"/>
      <c r="O54" s="499">
        <f>+O55+O57</f>
        <v>47682</v>
      </c>
      <c r="P54" s="149"/>
    </row>
    <row r="55" spans="1:16" x14ac:dyDescent="0.25">
      <c r="A55" s="141"/>
      <c r="B55" s="142"/>
      <c r="C55" s="143"/>
      <c r="D55" s="144"/>
      <c r="E55" s="143"/>
      <c r="G55" s="200"/>
      <c r="H55" s="145">
        <v>2</v>
      </c>
      <c r="I55" s="154">
        <v>2</v>
      </c>
      <c r="J55" s="155">
        <v>7</v>
      </c>
      <c r="K55" s="135">
        <v>1</v>
      </c>
      <c r="L55" s="281"/>
      <c r="M55" s="81" t="s">
        <v>120</v>
      </c>
      <c r="N55" s="151"/>
      <c r="O55" s="148">
        <f>+O56</f>
        <v>16807</v>
      </c>
      <c r="P55" s="153"/>
    </row>
    <row r="56" spans="1:16" x14ac:dyDescent="0.25">
      <c r="A56" s="141"/>
      <c r="B56" s="142"/>
      <c r="C56" s="143"/>
      <c r="D56" s="144"/>
      <c r="E56" s="143"/>
      <c r="G56" s="200"/>
      <c r="H56" s="145">
        <v>2</v>
      </c>
      <c r="I56" s="154">
        <v>2</v>
      </c>
      <c r="J56" s="155">
        <v>7</v>
      </c>
      <c r="K56" s="135">
        <v>1</v>
      </c>
      <c r="L56" s="150" t="s">
        <v>32</v>
      </c>
      <c r="M56" s="81" t="s">
        <v>121</v>
      </c>
      <c r="N56" s="151"/>
      <c r="O56" s="152">
        <f>ROUND([1]Calculo!$J$142,0)</f>
        <v>16807</v>
      </c>
      <c r="P56" s="153"/>
    </row>
    <row r="57" spans="1:16" x14ac:dyDescent="0.25">
      <c r="A57" s="141"/>
      <c r="B57" s="142"/>
      <c r="C57" s="143"/>
      <c r="D57" s="144"/>
      <c r="E57" s="143"/>
      <c r="G57" s="200"/>
      <c r="H57" s="145">
        <v>2</v>
      </c>
      <c r="I57" s="146">
        <v>2</v>
      </c>
      <c r="J57" s="147">
        <v>7</v>
      </c>
      <c r="K57" s="135">
        <v>2</v>
      </c>
      <c r="L57" s="281"/>
      <c r="M57" s="81" t="s">
        <v>122</v>
      </c>
      <c r="N57" s="151"/>
      <c r="O57" s="148">
        <f>+O58+O59+O60</f>
        <v>30875</v>
      </c>
      <c r="P57" s="153"/>
    </row>
    <row r="58" spans="1:16" x14ac:dyDescent="0.25">
      <c r="A58" s="141"/>
      <c r="B58" s="142"/>
      <c r="C58" s="143"/>
      <c r="D58" s="144"/>
      <c r="E58" s="143"/>
      <c r="G58" s="200"/>
      <c r="H58" s="145">
        <v>2</v>
      </c>
      <c r="I58" s="146">
        <v>2</v>
      </c>
      <c r="J58" s="147">
        <v>7</v>
      </c>
      <c r="K58" s="135">
        <v>2</v>
      </c>
      <c r="L58" s="150" t="s">
        <v>26</v>
      </c>
      <c r="M58" s="81" t="s">
        <v>123</v>
      </c>
      <c r="N58" s="151"/>
      <c r="O58" s="158">
        <f>ROUND([1]Calculo!$J$148+[1]Calculo!$J$149,0)</f>
        <v>25847</v>
      </c>
      <c r="P58" s="153"/>
    </row>
    <row r="59" spans="1:16" x14ac:dyDescent="0.25">
      <c r="A59" s="141"/>
      <c r="B59" s="142"/>
      <c r="C59" s="143"/>
      <c r="D59" s="144"/>
      <c r="E59" s="143"/>
      <c r="G59" s="200"/>
      <c r="H59" s="145">
        <v>2</v>
      </c>
      <c r="I59" s="146">
        <v>2</v>
      </c>
      <c r="J59" s="147">
        <v>7</v>
      </c>
      <c r="K59" s="135">
        <v>2</v>
      </c>
      <c r="L59" s="150" t="s">
        <v>124</v>
      </c>
      <c r="M59" s="81" t="s">
        <v>125</v>
      </c>
      <c r="N59" s="151"/>
      <c r="O59" s="158">
        <f>ROUND([1]Calculo!$J$150+[1]Calculo!$J$151+[1]Calculo!$J$152,0)</f>
        <v>4938</v>
      </c>
      <c r="P59" s="153"/>
    </row>
    <row r="60" spans="1:16" x14ac:dyDescent="0.25">
      <c r="A60" s="141"/>
      <c r="B60" s="142"/>
      <c r="C60" s="143"/>
      <c r="D60" s="144"/>
      <c r="E60" s="143"/>
      <c r="G60" s="200"/>
      <c r="H60" s="145">
        <v>2</v>
      </c>
      <c r="I60" s="146">
        <v>2</v>
      </c>
      <c r="J60" s="147">
        <v>7</v>
      </c>
      <c r="K60" s="145">
        <v>3</v>
      </c>
      <c r="L60" s="150"/>
      <c r="M60" s="81" t="s">
        <v>119</v>
      </c>
      <c r="N60" s="151"/>
      <c r="O60" s="158">
        <f>ROUND([1]Calculo!$J$157,0)</f>
        <v>90</v>
      </c>
      <c r="P60" s="153"/>
    </row>
    <row r="61" spans="1:16" x14ac:dyDescent="0.25">
      <c r="A61" s="141"/>
      <c r="B61" s="142"/>
      <c r="C61" s="143"/>
      <c r="D61" s="144"/>
      <c r="E61" s="143"/>
      <c r="G61" s="200"/>
      <c r="H61" s="145">
        <v>2</v>
      </c>
      <c r="I61" s="154">
        <v>2</v>
      </c>
      <c r="J61" s="155">
        <v>8</v>
      </c>
      <c r="K61" s="135"/>
      <c r="L61" s="280"/>
      <c r="M61" s="137" t="s">
        <v>126</v>
      </c>
      <c r="N61" s="138"/>
      <c r="O61" s="159">
        <f>+O62+O63+O70+O68</f>
        <v>328986.391</v>
      </c>
      <c r="P61" s="149"/>
    </row>
    <row r="62" spans="1:16" x14ac:dyDescent="0.25">
      <c r="A62" s="141"/>
      <c r="B62" s="142"/>
      <c r="C62" s="143"/>
      <c r="D62" s="144"/>
      <c r="E62" s="143"/>
      <c r="G62" s="200"/>
      <c r="H62" s="145">
        <v>2</v>
      </c>
      <c r="I62" s="154">
        <v>2</v>
      </c>
      <c r="J62" s="155">
        <v>8</v>
      </c>
      <c r="K62" s="145">
        <v>4</v>
      </c>
      <c r="L62" s="281"/>
      <c r="M62" s="81" t="s">
        <v>127</v>
      </c>
      <c r="N62" s="151"/>
      <c r="O62" s="158">
        <f>[1]Calculo!J163</f>
        <v>1143.3909999999987</v>
      </c>
      <c r="P62" s="153"/>
    </row>
    <row r="63" spans="1:16" hidden="1" x14ac:dyDescent="0.25">
      <c r="A63" s="141"/>
      <c r="B63" s="142"/>
      <c r="C63" s="143"/>
      <c r="D63" s="144"/>
      <c r="E63" s="143"/>
      <c r="G63" s="200"/>
      <c r="H63" s="145">
        <v>2</v>
      </c>
      <c r="I63" s="154">
        <v>2</v>
      </c>
      <c r="J63" s="155">
        <v>8</v>
      </c>
      <c r="K63" s="135">
        <v>7</v>
      </c>
      <c r="L63" s="150"/>
      <c r="M63" s="81" t="s">
        <v>128</v>
      </c>
      <c r="N63" s="151"/>
      <c r="O63" s="158">
        <f>O64+O65+O66+O67</f>
        <v>0</v>
      </c>
      <c r="P63" s="153"/>
    </row>
    <row r="64" spans="1:16" hidden="1" x14ac:dyDescent="0.25">
      <c r="A64" s="141"/>
      <c r="B64" s="142"/>
      <c r="C64" s="143"/>
      <c r="D64" s="144"/>
      <c r="E64" s="143"/>
      <c r="G64" s="200"/>
      <c r="H64" s="145">
        <v>2</v>
      </c>
      <c r="I64" s="154">
        <v>2</v>
      </c>
      <c r="J64" s="155">
        <v>8</v>
      </c>
      <c r="K64" s="135">
        <v>7</v>
      </c>
      <c r="L64" s="150" t="s">
        <v>29</v>
      </c>
      <c r="M64" s="81" t="s">
        <v>129</v>
      </c>
      <c r="N64" s="151"/>
      <c r="O64" s="158">
        <f>[1]Calculo!J168</f>
        <v>0</v>
      </c>
      <c r="P64" s="153"/>
    </row>
    <row r="65" spans="1:16" hidden="1" x14ac:dyDescent="0.25">
      <c r="A65" s="141"/>
      <c r="B65" s="142"/>
      <c r="C65" s="143"/>
      <c r="D65" s="144"/>
      <c r="E65" s="143"/>
      <c r="G65" s="200"/>
      <c r="H65" s="145">
        <v>2</v>
      </c>
      <c r="I65" s="154">
        <v>2</v>
      </c>
      <c r="J65" s="155">
        <v>8</v>
      </c>
      <c r="K65" s="145">
        <v>7</v>
      </c>
      <c r="L65" s="150" t="s">
        <v>35</v>
      </c>
      <c r="M65" s="81" t="s">
        <v>130</v>
      </c>
      <c r="N65" s="151"/>
      <c r="O65" s="158">
        <f>[1]Calculo!J170</f>
        <v>0</v>
      </c>
      <c r="P65" s="153"/>
    </row>
    <row r="66" spans="1:16" hidden="1" x14ac:dyDescent="0.25">
      <c r="A66" s="141"/>
      <c r="B66" s="142"/>
      <c r="C66" s="143"/>
      <c r="D66" s="144"/>
      <c r="E66" s="143"/>
      <c r="G66" s="200"/>
      <c r="H66" s="145">
        <v>2</v>
      </c>
      <c r="I66" s="154">
        <v>2</v>
      </c>
      <c r="J66" s="155">
        <v>8</v>
      </c>
      <c r="K66" s="145">
        <v>7</v>
      </c>
      <c r="L66" s="150" t="s">
        <v>131</v>
      </c>
      <c r="M66" s="81" t="s">
        <v>132</v>
      </c>
      <c r="N66" s="151"/>
      <c r="O66" s="158">
        <f>[1]Calculo!J169</f>
        <v>0</v>
      </c>
      <c r="P66" s="153"/>
    </row>
    <row r="67" spans="1:16" hidden="1" x14ac:dyDescent="0.25">
      <c r="A67" s="141"/>
      <c r="B67" s="142"/>
      <c r="C67" s="143"/>
      <c r="D67" s="144"/>
      <c r="E67" s="143"/>
      <c r="G67" s="200"/>
      <c r="H67" s="145">
        <v>2</v>
      </c>
      <c r="I67" s="154">
        <v>2</v>
      </c>
      <c r="J67" s="155">
        <v>8</v>
      </c>
      <c r="K67" s="145">
        <v>7</v>
      </c>
      <c r="L67" s="150" t="s">
        <v>124</v>
      </c>
      <c r="M67" s="81" t="s">
        <v>133</v>
      </c>
      <c r="N67" s="151"/>
      <c r="O67" s="158">
        <f>[1]Calculo!J171</f>
        <v>0</v>
      </c>
      <c r="P67" s="153"/>
    </row>
    <row r="68" spans="1:16" hidden="1" x14ac:dyDescent="0.25">
      <c r="A68" s="141"/>
      <c r="B68" s="142"/>
      <c r="C68" s="143"/>
      <c r="D68" s="144"/>
      <c r="E68" s="143"/>
      <c r="G68" s="200"/>
      <c r="H68" s="145">
        <v>2</v>
      </c>
      <c r="I68" s="146">
        <v>2</v>
      </c>
      <c r="J68" s="147">
        <v>8</v>
      </c>
      <c r="K68" s="135">
        <v>8</v>
      </c>
      <c r="L68" s="281"/>
      <c r="M68" s="81" t="s">
        <v>134</v>
      </c>
      <c r="N68" s="151"/>
      <c r="O68" s="158">
        <f>O69</f>
        <v>0</v>
      </c>
      <c r="P68" s="153"/>
    </row>
    <row r="69" spans="1:16" hidden="1" x14ac:dyDescent="0.25">
      <c r="A69" s="141"/>
      <c r="B69" s="142"/>
      <c r="C69" s="143"/>
      <c r="D69" s="144"/>
      <c r="E69" s="143"/>
      <c r="G69" s="200"/>
      <c r="H69" s="145">
        <v>2</v>
      </c>
      <c r="I69" s="146">
        <v>2</v>
      </c>
      <c r="J69" s="147">
        <v>8</v>
      </c>
      <c r="K69" s="135">
        <v>8</v>
      </c>
      <c r="L69" s="281"/>
      <c r="M69" s="81" t="s">
        <v>135</v>
      </c>
      <c r="N69" s="151"/>
      <c r="O69" s="158">
        <f>[1]Calculo!J174</f>
        <v>0</v>
      </c>
      <c r="P69" s="153"/>
    </row>
    <row r="70" spans="1:16" x14ac:dyDescent="0.25">
      <c r="A70" s="141"/>
      <c r="B70" s="142"/>
      <c r="C70" s="143"/>
      <c r="D70" s="144"/>
      <c r="E70" s="143"/>
      <c r="G70" s="200"/>
      <c r="H70" s="145">
        <v>2</v>
      </c>
      <c r="I70" s="146">
        <v>2</v>
      </c>
      <c r="J70" s="147">
        <v>8</v>
      </c>
      <c r="K70" s="135">
        <v>9</v>
      </c>
      <c r="L70" s="281"/>
      <c r="M70" s="81" t="s">
        <v>136</v>
      </c>
      <c r="N70" s="151"/>
      <c r="O70" s="159">
        <f>+O71</f>
        <v>327843</v>
      </c>
      <c r="P70" s="153"/>
    </row>
    <row r="71" spans="1:16" ht="15.75" thickBot="1" x14ac:dyDescent="0.3">
      <c r="A71" s="160"/>
      <c r="B71" s="161"/>
      <c r="C71" s="162"/>
      <c r="D71" s="163"/>
      <c r="E71" s="162"/>
      <c r="F71" s="164"/>
      <c r="G71" s="207"/>
      <c r="H71" s="165">
        <v>2</v>
      </c>
      <c r="I71" s="166">
        <v>2</v>
      </c>
      <c r="J71" s="166">
        <v>8</v>
      </c>
      <c r="K71" s="167">
        <v>9</v>
      </c>
      <c r="L71" s="500"/>
      <c r="M71" s="164" t="s">
        <v>137</v>
      </c>
      <c r="N71" s="169"/>
      <c r="O71" s="170">
        <f>ROUND([1]Calculo!$J$177,0)+[1]Calculo!J230</f>
        <v>327843</v>
      </c>
      <c r="P71" s="171"/>
    </row>
    <row r="72" spans="1:16" x14ac:dyDescent="0.25">
      <c r="A72" s="172"/>
      <c r="B72" s="172"/>
      <c r="C72" s="172"/>
      <c r="D72" s="172"/>
      <c r="E72" s="172"/>
      <c r="F72" s="172"/>
      <c r="G72" s="172"/>
      <c r="H72" s="172"/>
      <c r="I72" s="172"/>
      <c r="J72" s="172"/>
      <c r="K72" s="172"/>
      <c r="L72" s="172"/>
      <c r="M72" s="172"/>
      <c r="N72" s="172"/>
      <c r="O72" s="172"/>
      <c r="P72" s="172"/>
    </row>
    <row r="73" spans="1:16" x14ac:dyDescent="0.25">
      <c r="A73" s="172"/>
      <c r="B73" s="172"/>
      <c r="C73" s="172"/>
      <c r="D73" s="172"/>
      <c r="E73" s="172"/>
      <c r="F73" s="172"/>
      <c r="G73" s="172"/>
      <c r="H73" s="172"/>
      <c r="I73" s="172"/>
      <c r="J73" s="172"/>
      <c r="K73" s="172"/>
      <c r="L73" s="172"/>
      <c r="M73" s="172"/>
      <c r="N73" s="172"/>
      <c r="O73" s="172"/>
      <c r="P73" s="172"/>
    </row>
    <row r="74" spans="1:16" x14ac:dyDescent="0.25">
      <c r="A74" s="172"/>
      <c r="B74" s="172"/>
      <c r="C74" s="172"/>
      <c r="D74" s="172"/>
      <c r="E74" s="172"/>
      <c r="F74" s="172"/>
      <c r="G74" s="172"/>
      <c r="H74" s="172"/>
      <c r="I74" s="172"/>
      <c r="J74" s="172"/>
      <c r="K74" s="172"/>
      <c r="L74" s="172"/>
      <c r="M74" s="172"/>
      <c r="N74" s="172"/>
      <c r="O74" s="172"/>
      <c r="P74" s="172"/>
    </row>
    <row r="75" spans="1:16" x14ac:dyDescent="0.25">
      <c r="A75" s="172"/>
      <c r="B75" s="172"/>
      <c r="C75" s="172"/>
      <c r="D75" s="172"/>
      <c r="E75" s="172"/>
      <c r="F75" s="172"/>
      <c r="G75" s="172"/>
      <c r="H75" s="172"/>
      <c r="I75" s="172"/>
      <c r="J75" s="172"/>
      <c r="K75" s="172"/>
      <c r="L75" s="172"/>
      <c r="M75" s="172"/>
      <c r="N75" s="172"/>
      <c r="O75" s="172"/>
      <c r="P75" s="172"/>
    </row>
    <row r="76" spans="1:16" x14ac:dyDescent="0.25">
      <c r="A76" s="172"/>
      <c r="B76" s="172"/>
      <c r="C76" s="172"/>
      <c r="D76" s="172"/>
      <c r="E76" s="172"/>
      <c r="F76" s="172"/>
      <c r="G76" s="172"/>
      <c r="H76" s="172"/>
      <c r="I76" s="172"/>
      <c r="J76" s="172"/>
      <c r="K76" s="172"/>
      <c r="L76" s="172"/>
      <c r="M76" s="172"/>
      <c r="N76" s="172"/>
      <c r="O76" s="172"/>
      <c r="P76" s="172"/>
    </row>
    <row r="77" spans="1:16" x14ac:dyDescent="0.25">
      <c r="A77" s="172"/>
      <c r="B77" s="172"/>
      <c r="C77" s="172"/>
      <c r="D77" s="172"/>
      <c r="E77" s="172"/>
      <c r="F77" s="172"/>
      <c r="G77" s="172"/>
      <c r="H77" s="172"/>
      <c r="I77" s="172"/>
      <c r="J77" s="172"/>
      <c r="K77" s="172"/>
      <c r="L77" s="172"/>
      <c r="M77" s="172"/>
      <c r="N77" s="172"/>
      <c r="O77" s="172"/>
      <c r="P77" s="172"/>
    </row>
    <row r="78" spans="1:16" x14ac:dyDescent="0.25">
      <c r="A78" s="172"/>
      <c r="B78" s="172"/>
      <c r="C78" s="172"/>
      <c r="D78" s="172"/>
      <c r="E78" s="172"/>
      <c r="F78" s="172"/>
      <c r="G78" s="172"/>
      <c r="H78" s="172"/>
      <c r="I78" s="172"/>
      <c r="J78" s="172"/>
      <c r="K78" s="172"/>
      <c r="L78" s="172"/>
      <c r="M78" s="172"/>
      <c r="N78" s="172"/>
      <c r="O78" s="172"/>
      <c r="P78" s="172"/>
    </row>
    <row r="79" spans="1:16" x14ac:dyDescent="0.25">
      <c r="A79" s="172"/>
      <c r="B79" s="172"/>
      <c r="C79" s="172"/>
      <c r="D79" s="172"/>
      <c r="E79" s="172"/>
      <c r="F79" s="172"/>
      <c r="G79" s="172"/>
      <c r="H79" s="172"/>
      <c r="I79" s="172"/>
      <c r="J79" s="172"/>
      <c r="K79" s="172"/>
      <c r="L79" s="172"/>
      <c r="M79" s="172"/>
      <c r="N79" s="172"/>
      <c r="O79" s="172"/>
      <c r="P79" s="172"/>
    </row>
    <row r="80" spans="1:16" x14ac:dyDescent="0.25">
      <c r="A80" s="172"/>
      <c r="B80" s="172"/>
      <c r="C80" s="172"/>
      <c r="D80" s="172"/>
      <c r="E80" s="172"/>
      <c r="F80" s="172"/>
      <c r="G80" s="172"/>
      <c r="H80" s="172"/>
      <c r="I80" s="172"/>
      <c r="J80" s="172"/>
      <c r="K80" s="172"/>
      <c r="L80" s="172"/>
      <c r="M80" s="172"/>
      <c r="N80" s="172"/>
      <c r="O80" s="172"/>
      <c r="P80" s="172"/>
    </row>
    <row r="81" spans="1:16" x14ac:dyDescent="0.25">
      <c r="A81" s="172"/>
      <c r="B81" s="172"/>
      <c r="C81" s="172"/>
      <c r="D81" s="172"/>
      <c r="E81" s="172"/>
      <c r="F81" s="172"/>
      <c r="G81" s="172"/>
      <c r="H81" s="172"/>
      <c r="I81" s="172"/>
      <c r="J81" s="172"/>
      <c r="K81" s="172"/>
      <c r="L81" s="172"/>
      <c r="M81" s="172"/>
      <c r="N81" s="172"/>
      <c r="O81" s="172"/>
      <c r="P81" s="172"/>
    </row>
    <row r="82" spans="1:16" x14ac:dyDescent="0.25">
      <c r="A82" s="172"/>
      <c r="B82" s="172"/>
      <c r="C82" s="172"/>
      <c r="D82" s="172"/>
      <c r="E82" s="172"/>
      <c r="F82" s="172"/>
      <c r="G82" s="172"/>
      <c r="H82" s="172"/>
      <c r="I82" s="172"/>
      <c r="J82" s="172"/>
      <c r="K82" s="172"/>
      <c r="L82" s="172"/>
      <c r="M82" s="172"/>
      <c r="N82" s="172"/>
      <c r="O82" s="172"/>
      <c r="P82" s="172"/>
    </row>
    <row r="83" spans="1:16" x14ac:dyDescent="0.25">
      <c r="A83" s="172"/>
      <c r="B83" s="172"/>
      <c r="C83" s="172"/>
      <c r="D83" s="172"/>
      <c r="E83" s="172"/>
      <c r="F83" s="172"/>
      <c r="G83" s="172"/>
      <c r="H83" s="172"/>
      <c r="I83" s="172"/>
      <c r="J83" s="172"/>
      <c r="K83" s="172"/>
      <c r="L83" s="172"/>
      <c r="M83" s="172"/>
      <c r="N83" s="172"/>
      <c r="O83" s="172"/>
      <c r="P83" s="172"/>
    </row>
    <row r="84" spans="1:16" x14ac:dyDescent="0.25">
      <c r="A84" s="172"/>
      <c r="B84" s="172"/>
      <c r="C84" s="172"/>
      <c r="D84" s="172"/>
      <c r="E84" s="172"/>
      <c r="F84" s="172"/>
      <c r="G84" s="172"/>
      <c r="H84" s="172"/>
      <c r="I84" s="172"/>
      <c r="J84" s="172"/>
      <c r="K84" s="172"/>
      <c r="L84" s="172"/>
      <c r="M84" s="172"/>
      <c r="N84" s="172"/>
      <c r="O84" s="172"/>
      <c r="P84" s="172"/>
    </row>
    <row r="85" spans="1:16" x14ac:dyDescent="0.25">
      <c r="A85" s="172"/>
      <c r="B85" s="172"/>
      <c r="C85" s="172"/>
      <c r="D85" s="172"/>
      <c r="E85" s="172"/>
      <c r="F85" s="172"/>
      <c r="G85" s="172"/>
      <c r="H85" s="172"/>
      <c r="I85" s="172"/>
      <c r="J85" s="172"/>
      <c r="K85" s="172"/>
      <c r="L85" s="172"/>
      <c r="M85" s="172"/>
      <c r="N85" s="172"/>
      <c r="O85" s="172"/>
      <c r="P85" s="172"/>
    </row>
    <row r="86" spans="1:16" x14ac:dyDescent="0.25">
      <c r="A86" s="172"/>
      <c r="B86" s="172"/>
      <c r="C86" s="172"/>
      <c r="D86" s="172"/>
      <c r="E86" s="172"/>
      <c r="F86" s="172"/>
      <c r="G86" s="172"/>
      <c r="H86" s="172"/>
      <c r="I86" s="172"/>
      <c r="J86" s="172"/>
      <c r="K86" s="172"/>
      <c r="L86" s="172"/>
      <c r="M86" s="172"/>
      <c r="N86" s="172"/>
      <c r="O86" s="172"/>
      <c r="P86" s="172"/>
    </row>
    <row r="87" spans="1:16" ht="15.75" thickBot="1" x14ac:dyDescent="0.3">
      <c r="A87" s="172"/>
      <c r="B87" s="172"/>
      <c r="C87" s="172"/>
      <c r="D87" s="172"/>
      <c r="E87" s="172"/>
      <c r="F87" s="172"/>
      <c r="G87" s="172"/>
      <c r="H87" s="172"/>
      <c r="I87" s="172"/>
      <c r="J87" s="172"/>
      <c r="K87" s="172"/>
      <c r="L87" s="172"/>
      <c r="M87" s="172"/>
      <c r="N87" s="172"/>
      <c r="O87" s="172"/>
      <c r="P87" s="172"/>
    </row>
    <row r="88" spans="1:16" x14ac:dyDescent="0.25">
      <c r="A88" s="501"/>
      <c r="B88" s="502"/>
      <c r="C88" s="502"/>
      <c r="D88" s="502"/>
      <c r="E88" s="502"/>
      <c r="F88" s="502"/>
      <c r="G88" s="502"/>
      <c r="H88" s="502"/>
      <c r="I88" s="502"/>
      <c r="J88" s="502"/>
      <c r="K88" s="502"/>
      <c r="L88" s="502"/>
      <c r="M88" s="502"/>
      <c r="N88" s="502"/>
      <c r="O88" s="502"/>
      <c r="P88" s="503">
        <v>11</v>
      </c>
    </row>
    <row r="89" spans="1:16" x14ac:dyDescent="0.25">
      <c r="A89" s="85" t="s">
        <v>54</v>
      </c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7"/>
    </row>
    <row r="90" spans="1:16" ht="18.75" x14ac:dyDescent="0.4">
      <c r="A90" s="88"/>
      <c r="N90" s="89" t="s">
        <v>138</v>
      </c>
      <c r="O90" s="90"/>
      <c r="P90" s="90"/>
    </row>
    <row r="91" spans="1:16" x14ac:dyDescent="0.25">
      <c r="A91" s="88"/>
      <c r="P91" s="174"/>
    </row>
    <row r="92" spans="1:16" x14ac:dyDescent="0.25">
      <c r="A92" s="91" t="s">
        <v>56</v>
      </c>
      <c r="N92" s="92" t="str">
        <f>+N6</f>
        <v xml:space="preserve"> REGISTRO INTERNO DIGEPRES</v>
      </c>
      <c r="P92" s="90"/>
    </row>
    <row r="93" spans="1:16" x14ac:dyDescent="0.25">
      <c r="A93" s="91" t="s">
        <v>57</v>
      </c>
      <c r="N93" s="92" t="s">
        <v>3</v>
      </c>
      <c r="P93" s="90"/>
    </row>
    <row r="94" spans="1:16" x14ac:dyDescent="0.25">
      <c r="A94" s="91" t="str">
        <f>+A8</f>
        <v>MES: JUNIO</v>
      </c>
      <c r="N94" s="92" t="s">
        <v>5</v>
      </c>
      <c r="P94" s="90"/>
    </row>
    <row r="95" spans="1:16" ht="15.75" thickBot="1" x14ac:dyDescent="0.3">
      <c r="A95" s="93" t="str">
        <f>A9</f>
        <v>AÑO : 2026</v>
      </c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 t="s">
        <v>7</v>
      </c>
      <c r="O95" s="94"/>
      <c r="P95" s="95"/>
    </row>
    <row r="96" spans="1:16" ht="15.75" thickBot="1" x14ac:dyDescent="0.3">
      <c r="A96" s="341"/>
      <c r="B96" s="164"/>
      <c r="C96" s="164"/>
      <c r="D96" s="164"/>
      <c r="E96" s="164"/>
      <c r="F96" s="164"/>
      <c r="G96" s="164"/>
      <c r="H96" s="164"/>
      <c r="I96" s="164"/>
      <c r="J96" s="164"/>
      <c r="K96" s="164"/>
      <c r="L96" s="164"/>
      <c r="M96" s="164"/>
      <c r="N96" s="342"/>
      <c r="O96" s="164"/>
      <c r="P96" s="343"/>
    </row>
    <row r="97" spans="1:16" ht="15.75" thickBot="1" x14ac:dyDescent="0.3">
      <c r="A97" s="175"/>
      <c r="B97" s="175"/>
      <c r="C97" s="175"/>
      <c r="D97" s="175"/>
      <c r="E97" s="175"/>
      <c r="F97" s="175"/>
      <c r="G97" s="175"/>
      <c r="H97" s="175"/>
      <c r="I97" s="175"/>
      <c r="J97" s="175"/>
      <c r="K97" s="175"/>
      <c r="L97" s="175"/>
      <c r="M97" s="175"/>
      <c r="N97" s="175"/>
      <c r="O97" s="175"/>
      <c r="P97" s="175"/>
    </row>
    <row r="98" spans="1:16" ht="15.75" thickBot="1" x14ac:dyDescent="0.3">
      <c r="A98" s="85" t="s">
        <v>58</v>
      </c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173"/>
      <c r="M98" s="173"/>
      <c r="N98" s="504" t="s">
        <v>59</v>
      </c>
      <c r="O98" s="505"/>
      <c r="P98" s="506"/>
    </row>
    <row r="99" spans="1:16" x14ac:dyDescent="0.25">
      <c r="A99" s="102" t="s">
        <v>13</v>
      </c>
      <c r="B99" s="103"/>
      <c r="C99" s="103"/>
      <c r="D99" s="103"/>
      <c r="E99" s="103"/>
      <c r="F99" s="103"/>
      <c r="G99" s="104"/>
      <c r="H99" s="105"/>
      <c r="I99" s="180" t="s">
        <v>60</v>
      </c>
      <c r="J99" s="181"/>
      <c r="K99" s="181"/>
      <c r="L99" s="181"/>
      <c r="M99" s="182"/>
      <c r="N99" s="107" t="s">
        <v>61</v>
      </c>
      <c r="O99" s="108" t="s">
        <v>62</v>
      </c>
      <c r="P99" s="109" t="s">
        <v>63</v>
      </c>
    </row>
    <row r="100" spans="1:16" x14ac:dyDescent="0.25">
      <c r="A100" s="186"/>
      <c r="B100" s="111" t="s">
        <v>64</v>
      </c>
      <c r="C100" s="187"/>
      <c r="D100" s="111"/>
      <c r="E100" s="187"/>
      <c r="F100" s="111"/>
      <c r="G100" s="187"/>
      <c r="H100" s="187"/>
      <c r="I100" s="111"/>
      <c r="J100" s="111"/>
      <c r="K100" s="111"/>
      <c r="L100" s="111"/>
      <c r="M100" s="188"/>
      <c r="N100" s="116"/>
      <c r="O100" s="117"/>
      <c r="P100" s="118"/>
    </row>
    <row r="101" spans="1:16" ht="15.75" thickBot="1" x14ac:dyDescent="0.3">
      <c r="A101" s="189" t="s">
        <v>65</v>
      </c>
      <c r="B101" s="190" t="s">
        <v>65</v>
      </c>
      <c r="C101" s="122" t="s">
        <v>66</v>
      </c>
      <c r="D101" s="190" t="s">
        <v>67</v>
      </c>
      <c r="E101" s="122" t="s">
        <v>68</v>
      </c>
      <c r="F101" s="190" t="s">
        <v>69</v>
      </c>
      <c r="G101" s="122" t="s">
        <v>139</v>
      </c>
      <c r="H101" s="122" t="s">
        <v>71</v>
      </c>
      <c r="I101" s="190" t="s">
        <v>72</v>
      </c>
      <c r="J101" s="190" t="s">
        <v>73</v>
      </c>
      <c r="K101" s="190" t="s">
        <v>158</v>
      </c>
      <c r="L101" s="190" t="s">
        <v>75</v>
      </c>
      <c r="M101" s="191"/>
      <c r="N101" s="192" t="s">
        <v>20</v>
      </c>
      <c r="O101" s="193" t="s">
        <v>21</v>
      </c>
      <c r="P101" s="194" t="s">
        <v>22</v>
      </c>
    </row>
    <row r="102" spans="1:16" x14ac:dyDescent="0.25">
      <c r="A102" s="127" t="s">
        <v>76</v>
      </c>
      <c r="B102" s="128" t="s">
        <v>77</v>
      </c>
      <c r="C102" s="129"/>
      <c r="D102" s="130" t="s">
        <v>26</v>
      </c>
      <c r="E102" s="129"/>
      <c r="F102" s="195" t="s">
        <v>78</v>
      </c>
      <c r="G102" s="367">
        <v>9998</v>
      </c>
      <c r="H102" s="132">
        <v>2</v>
      </c>
      <c r="I102" s="133">
        <v>3</v>
      </c>
      <c r="J102" s="197"/>
      <c r="K102" s="198"/>
      <c r="L102" s="484"/>
      <c r="M102" s="129" t="s">
        <v>140</v>
      </c>
      <c r="N102" s="139"/>
      <c r="O102" s="199">
        <f>+O103+O105+O109+O112+O107</f>
        <v>183046</v>
      </c>
      <c r="P102" s="140"/>
    </row>
    <row r="103" spans="1:16" x14ac:dyDescent="0.25">
      <c r="A103" s="141"/>
      <c r="B103" s="142"/>
      <c r="C103" s="143"/>
      <c r="D103" s="144"/>
      <c r="E103" s="143"/>
      <c r="G103" s="143"/>
      <c r="H103" s="145">
        <v>2</v>
      </c>
      <c r="I103" s="146">
        <v>3</v>
      </c>
      <c r="J103" s="135">
        <v>2</v>
      </c>
      <c r="K103" s="201"/>
      <c r="L103" s="205"/>
      <c r="M103" s="202" t="s">
        <v>141</v>
      </c>
      <c r="N103" s="158"/>
      <c r="O103" s="138">
        <f>O104</f>
        <v>1593</v>
      </c>
      <c r="P103" s="153"/>
    </row>
    <row r="104" spans="1:16" x14ac:dyDescent="0.25">
      <c r="A104" s="141"/>
      <c r="B104" s="142"/>
      <c r="C104" s="143"/>
      <c r="D104" s="144"/>
      <c r="E104" s="143"/>
      <c r="G104" s="143"/>
      <c r="H104" s="145">
        <v>2</v>
      </c>
      <c r="I104" s="146">
        <v>3</v>
      </c>
      <c r="J104" s="145">
        <v>2</v>
      </c>
      <c r="K104" s="201">
        <v>3</v>
      </c>
      <c r="L104" s="205"/>
      <c r="M104" s="143" t="s">
        <v>142</v>
      </c>
      <c r="N104" s="158"/>
      <c r="O104" s="151">
        <f>ROUND([1]Calculo!J192,0)</f>
        <v>1593</v>
      </c>
      <c r="P104" s="153"/>
    </row>
    <row r="105" spans="1:16" x14ac:dyDescent="0.25">
      <c r="A105" s="141"/>
      <c r="B105" s="142"/>
      <c r="C105" s="143"/>
      <c r="D105" s="144"/>
      <c r="E105" s="143"/>
      <c r="G105" s="143"/>
      <c r="H105" s="145">
        <v>2</v>
      </c>
      <c r="I105" s="146">
        <v>3</v>
      </c>
      <c r="J105" s="135">
        <v>3</v>
      </c>
      <c r="K105" s="203"/>
      <c r="L105" s="204"/>
      <c r="M105" s="202" t="s">
        <v>143</v>
      </c>
      <c r="N105" s="159"/>
      <c r="O105" s="138">
        <f>+O106</f>
        <v>38033</v>
      </c>
      <c r="P105" s="149"/>
    </row>
    <row r="106" spans="1:16" x14ac:dyDescent="0.25">
      <c r="A106" s="141"/>
      <c r="B106" s="142"/>
      <c r="C106" s="143"/>
      <c r="D106" s="144"/>
      <c r="E106" s="143"/>
      <c r="G106" s="143"/>
      <c r="H106" s="145">
        <v>2</v>
      </c>
      <c r="I106" s="146">
        <v>3</v>
      </c>
      <c r="J106" s="135">
        <v>3</v>
      </c>
      <c r="K106" s="201">
        <v>1</v>
      </c>
      <c r="L106" s="205"/>
      <c r="M106" s="143" t="s">
        <v>144</v>
      </c>
      <c r="N106" s="158"/>
      <c r="O106" s="151">
        <f>ROUND([1]Calculo!$J$195,0)</f>
        <v>38033</v>
      </c>
      <c r="P106" s="153"/>
    </row>
    <row r="107" spans="1:16" x14ac:dyDescent="0.25">
      <c r="A107" s="141"/>
      <c r="B107" s="142"/>
      <c r="C107" s="143"/>
      <c r="D107" s="144"/>
      <c r="E107" s="143"/>
      <c r="G107" s="143"/>
      <c r="H107" s="145">
        <v>2</v>
      </c>
      <c r="I107" s="154">
        <v>3</v>
      </c>
      <c r="J107" s="135">
        <v>5</v>
      </c>
      <c r="K107" s="201"/>
      <c r="L107" s="205"/>
      <c r="M107" s="202" t="s">
        <v>145</v>
      </c>
      <c r="N107" s="158"/>
      <c r="O107" s="138">
        <f>+O108</f>
        <v>1531</v>
      </c>
      <c r="P107" s="153"/>
    </row>
    <row r="108" spans="1:16" x14ac:dyDescent="0.25">
      <c r="A108" s="141"/>
      <c r="B108" s="142"/>
      <c r="C108" s="143"/>
      <c r="D108" s="144"/>
      <c r="E108" s="143"/>
      <c r="G108" s="143"/>
      <c r="H108" s="145">
        <v>2</v>
      </c>
      <c r="I108" s="154">
        <v>3</v>
      </c>
      <c r="J108" s="135">
        <v>5</v>
      </c>
      <c r="K108" s="201">
        <v>3</v>
      </c>
      <c r="L108" s="201"/>
      <c r="M108" s="143" t="s">
        <v>146</v>
      </c>
      <c r="N108" s="158"/>
      <c r="O108" s="151">
        <f>ROUND([1]Calculo!$J$200,0)</f>
        <v>1531</v>
      </c>
      <c r="P108" s="153"/>
    </row>
    <row r="109" spans="1:16" x14ac:dyDescent="0.25">
      <c r="A109" s="141"/>
      <c r="B109" s="142"/>
      <c r="C109" s="143"/>
      <c r="D109" s="144"/>
      <c r="E109" s="143"/>
      <c r="G109" s="143"/>
      <c r="H109" s="145">
        <v>2</v>
      </c>
      <c r="I109" s="154">
        <v>3</v>
      </c>
      <c r="J109" s="135">
        <v>7</v>
      </c>
      <c r="K109" s="203"/>
      <c r="L109" s="203"/>
      <c r="M109" s="202" t="s">
        <v>147</v>
      </c>
      <c r="N109" s="159"/>
      <c r="O109" s="138">
        <f>+O110</f>
        <v>111413</v>
      </c>
      <c r="P109" s="149"/>
    </row>
    <row r="110" spans="1:16" x14ac:dyDescent="0.25">
      <c r="A110" s="141"/>
      <c r="B110" s="142"/>
      <c r="C110" s="143"/>
      <c r="D110" s="144"/>
      <c r="E110" s="143"/>
      <c r="G110" s="143"/>
      <c r="H110" s="145">
        <v>2</v>
      </c>
      <c r="I110" s="154">
        <v>3</v>
      </c>
      <c r="J110" s="135">
        <v>7</v>
      </c>
      <c r="K110" s="201">
        <v>1</v>
      </c>
      <c r="L110" s="201"/>
      <c r="M110" s="143" t="s">
        <v>148</v>
      </c>
      <c r="N110" s="158"/>
      <c r="O110" s="138">
        <f>+O111</f>
        <v>111413</v>
      </c>
      <c r="P110" s="153"/>
    </row>
    <row r="111" spans="1:16" x14ac:dyDescent="0.25">
      <c r="A111" s="141"/>
      <c r="B111" s="142"/>
      <c r="C111" s="143"/>
      <c r="D111" s="144"/>
      <c r="E111" s="143"/>
      <c r="G111" s="143"/>
      <c r="H111" s="145">
        <v>2</v>
      </c>
      <c r="I111" s="154">
        <v>3</v>
      </c>
      <c r="J111" s="135">
        <v>7</v>
      </c>
      <c r="K111" s="201">
        <v>1</v>
      </c>
      <c r="L111" s="201">
        <v>1</v>
      </c>
      <c r="M111" s="143" t="s">
        <v>149</v>
      </c>
      <c r="N111" s="158"/>
      <c r="O111" s="151">
        <f>ROUND([1]Calculo!$J$204,0)</f>
        <v>111413</v>
      </c>
      <c r="P111" s="153"/>
    </row>
    <row r="112" spans="1:16" x14ac:dyDescent="0.25">
      <c r="A112" s="141"/>
      <c r="B112" s="142"/>
      <c r="C112" s="143"/>
      <c r="D112" s="144"/>
      <c r="E112" s="143"/>
      <c r="G112" s="143"/>
      <c r="H112" s="145">
        <v>2</v>
      </c>
      <c r="I112" s="154">
        <v>3</v>
      </c>
      <c r="J112" s="135">
        <v>9</v>
      </c>
      <c r="K112" s="201"/>
      <c r="L112" s="201"/>
      <c r="M112" s="202" t="s">
        <v>150</v>
      </c>
      <c r="N112" s="158"/>
      <c r="O112" s="138">
        <f>+O113+O114</f>
        <v>30476</v>
      </c>
      <c r="P112" s="153"/>
    </row>
    <row r="113" spans="1:16" x14ac:dyDescent="0.25">
      <c r="A113" s="141"/>
      <c r="B113" s="142"/>
      <c r="C113" s="143"/>
      <c r="D113" s="144"/>
      <c r="E113" s="143"/>
      <c r="G113" s="143"/>
      <c r="H113" s="145">
        <v>2</v>
      </c>
      <c r="I113" s="154">
        <v>3</v>
      </c>
      <c r="J113" s="135">
        <v>9</v>
      </c>
      <c r="K113" s="201">
        <v>1</v>
      </c>
      <c r="L113" s="201"/>
      <c r="M113" s="143" t="s">
        <v>151</v>
      </c>
      <c r="N113" s="158"/>
      <c r="O113" s="151">
        <f>ROUND([1]Calculo!$J$211,0)</f>
        <v>5847</v>
      </c>
      <c r="P113" s="153"/>
    </row>
    <row r="114" spans="1:16" x14ac:dyDescent="0.25">
      <c r="A114" s="141"/>
      <c r="B114" s="142"/>
      <c r="C114" s="143"/>
      <c r="D114" s="144"/>
      <c r="E114" s="143"/>
      <c r="G114" s="143"/>
      <c r="H114" s="145">
        <v>2</v>
      </c>
      <c r="I114" s="154">
        <v>3</v>
      </c>
      <c r="J114" s="135">
        <v>9</v>
      </c>
      <c r="K114" s="201">
        <v>9</v>
      </c>
      <c r="L114" s="201"/>
      <c r="M114" s="143" t="s">
        <v>152</v>
      </c>
      <c r="N114" s="158"/>
      <c r="O114" s="151">
        <f>ROUND([1]Calculo!$J$216,0)</f>
        <v>24629</v>
      </c>
      <c r="P114" s="153"/>
    </row>
    <row r="115" spans="1:16" x14ac:dyDescent="0.25">
      <c r="A115" s="141"/>
      <c r="B115" s="142"/>
      <c r="C115" s="143"/>
      <c r="D115" s="144"/>
      <c r="E115" s="143"/>
      <c r="G115" s="143"/>
      <c r="H115" s="143"/>
      <c r="I115" s="137"/>
      <c r="J115" s="202"/>
      <c r="K115" s="204"/>
      <c r="L115" s="204"/>
      <c r="M115" s="202"/>
      <c r="N115" s="159"/>
      <c r="O115" s="138"/>
      <c r="P115" s="153"/>
    </row>
    <row r="116" spans="1:16" x14ac:dyDescent="0.25">
      <c r="A116" s="141"/>
      <c r="B116" s="142"/>
      <c r="C116" s="143"/>
      <c r="D116" s="144"/>
      <c r="E116" s="143"/>
      <c r="G116" s="143"/>
      <c r="H116" s="143"/>
      <c r="I116" s="137"/>
      <c r="J116" s="202"/>
      <c r="K116" s="204"/>
      <c r="L116" s="204"/>
      <c r="M116" s="202"/>
      <c r="N116" s="159"/>
      <c r="O116" s="507"/>
      <c r="P116" s="153"/>
    </row>
    <row r="117" spans="1:16" x14ac:dyDescent="0.25">
      <c r="A117" s="141"/>
      <c r="B117" s="142"/>
      <c r="C117" s="143"/>
      <c r="D117" s="144"/>
      <c r="E117" s="143"/>
      <c r="G117" s="143"/>
      <c r="H117" s="143"/>
      <c r="J117" s="143"/>
      <c r="K117" s="205"/>
      <c r="L117" s="205"/>
      <c r="M117" s="143"/>
      <c r="N117" s="158"/>
      <c r="O117" s="151"/>
      <c r="P117" s="153"/>
    </row>
    <row r="118" spans="1:16" x14ac:dyDescent="0.25">
      <c r="A118" s="141"/>
      <c r="B118" s="142"/>
      <c r="C118" s="143"/>
      <c r="D118" s="144"/>
      <c r="E118" s="143"/>
      <c r="G118" s="143"/>
      <c r="H118" s="143"/>
      <c r="J118" s="143"/>
      <c r="K118" s="205"/>
      <c r="L118" s="205"/>
      <c r="M118" s="143"/>
      <c r="N118" s="158"/>
      <c r="O118" s="151"/>
      <c r="P118" s="153"/>
    </row>
    <row r="119" spans="1:16" x14ac:dyDescent="0.25">
      <c r="A119" s="141"/>
      <c r="B119" s="142"/>
      <c r="C119" s="143"/>
      <c r="D119" s="144"/>
      <c r="E119" s="143"/>
      <c r="G119" s="143"/>
      <c r="H119" s="143"/>
      <c r="J119" s="143"/>
      <c r="K119" s="205"/>
      <c r="L119" s="205"/>
      <c r="M119" s="143"/>
      <c r="N119" s="158"/>
      <c r="O119" s="151"/>
      <c r="P119" s="153"/>
    </row>
    <row r="120" spans="1:16" x14ac:dyDescent="0.25">
      <c r="A120" s="141"/>
      <c r="B120" s="142"/>
      <c r="C120" s="143"/>
      <c r="D120" s="144"/>
      <c r="E120" s="143"/>
      <c r="G120" s="143"/>
      <c r="H120" s="143"/>
      <c r="J120" s="143"/>
      <c r="K120" s="205"/>
      <c r="L120" s="205"/>
      <c r="M120" s="143"/>
      <c r="N120" s="158"/>
      <c r="O120" s="151"/>
      <c r="P120" s="153"/>
    </row>
    <row r="121" spans="1:16" x14ac:dyDescent="0.25">
      <c r="A121" s="141"/>
      <c r="B121" s="142"/>
      <c r="C121" s="143"/>
      <c r="D121" s="144"/>
      <c r="E121" s="143"/>
      <c r="F121" s="143"/>
      <c r="G121" s="143"/>
      <c r="H121" s="143"/>
      <c r="J121" s="143"/>
      <c r="K121" s="205"/>
      <c r="L121" s="205"/>
      <c r="M121" s="143"/>
      <c r="N121" s="158"/>
      <c r="O121" s="151"/>
      <c r="P121" s="153"/>
    </row>
    <row r="122" spans="1:16" x14ac:dyDescent="0.25">
      <c r="A122" s="141"/>
      <c r="B122" s="142"/>
      <c r="C122" s="143"/>
      <c r="D122" s="144"/>
      <c r="E122" s="143"/>
      <c r="F122" s="143"/>
      <c r="G122" s="143"/>
      <c r="H122" s="143"/>
      <c r="J122" s="143"/>
      <c r="K122" s="205"/>
      <c r="L122" s="205"/>
      <c r="M122" s="143"/>
      <c r="N122" s="158"/>
      <c r="O122" s="151"/>
      <c r="P122" s="153"/>
    </row>
    <row r="123" spans="1:16" x14ac:dyDescent="0.25">
      <c r="A123" s="141"/>
      <c r="B123" s="142"/>
      <c r="C123" s="143"/>
      <c r="D123" s="144"/>
      <c r="E123" s="143"/>
      <c r="F123" s="143"/>
      <c r="G123" s="143"/>
      <c r="H123" s="143"/>
      <c r="J123" s="143"/>
      <c r="K123" s="205"/>
      <c r="L123" s="205"/>
      <c r="M123" s="143"/>
      <c r="N123" s="158"/>
      <c r="O123" s="151"/>
      <c r="P123" s="153"/>
    </row>
    <row r="124" spans="1:16" x14ac:dyDescent="0.25">
      <c r="A124" s="141"/>
      <c r="B124" s="142"/>
      <c r="C124" s="143"/>
      <c r="D124" s="144"/>
      <c r="E124" s="143"/>
      <c r="F124" s="143"/>
      <c r="G124" s="143"/>
      <c r="H124" s="143"/>
      <c r="J124" s="143"/>
      <c r="K124" s="143"/>
      <c r="L124" s="143"/>
      <c r="M124" s="143"/>
      <c r="N124" s="158"/>
      <c r="O124" s="151"/>
      <c r="P124" s="153"/>
    </row>
    <row r="125" spans="1:16" x14ac:dyDescent="0.25">
      <c r="A125" s="141"/>
      <c r="B125" s="142"/>
      <c r="C125" s="143"/>
      <c r="D125" s="144"/>
      <c r="E125" s="143"/>
      <c r="F125" s="143"/>
      <c r="G125" s="143"/>
      <c r="H125" s="143"/>
      <c r="J125" s="200"/>
      <c r="K125" s="143"/>
      <c r="L125" s="143"/>
      <c r="M125" s="143"/>
      <c r="N125" s="158"/>
      <c r="O125" s="151"/>
      <c r="P125" s="153"/>
    </row>
    <row r="126" spans="1:16" ht="15.75" thickBot="1" x14ac:dyDescent="0.3">
      <c r="A126" s="160"/>
      <c r="B126" s="161"/>
      <c r="C126" s="162"/>
      <c r="D126" s="163"/>
      <c r="E126" s="162"/>
      <c r="F126" s="162"/>
      <c r="G126" s="206"/>
      <c r="H126" s="206"/>
      <c r="I126" s="164"/>
      <c r="J126" s="207"/>
      <c r="K126" s="162"/>
      <c r="L126" s="162"/>
      <c r="M126" s="162"/>
      <c r="N126" s="170"/>
      <c r="O126" s="169"/>
      <c r="P126" s="171"/>
    </row>
    <row r="127" spans="1:16" ht="15.75" thickBot="1" x14ac:dyDescent="0.3">
      <c r="A127" s="208"/>
      <c r="B127" s="209"/>
      <c r="C127" s="210"/>
      <c r="D127" s="211"/>
      <c r="E127" s="210"/>
      <c r="F127" s="210"/>
      <c r="G127" s="212" t="s">
        <v>153</v>
      </c>
      <c r="H127" s="212"/>
      <c r="I127" s="212"/>
      <c r="J127" s="212"/>
      <c r="K127" s="378"/>
      <c r="L127" s="213"/>
      <c r="M127" s="213"/>
      <c r="N127" s="214"/>
      <c r="O127" s="216">
        <f>+O15+O35+O102</f>
        <v>5198910.3909999998</v>
      </c>
      <c r="P127" s="338">
        <f>+P15+P35+P102</f>
        <v>0</v>
      </c>
    </row>
    <row r="128" spans="1:16" ht="15.75" thickTop="1" x14ac:dyDescent="0.25">
      <c r="N128" s="217"/>
      <c r="O128" s="218"/>
      <c r="P128" s="218"/>
    </row>
    <row r="129" spans="1:16" x14ac:dyDescent="0.25">
      <c r="N129" s="217"/>
      <c r="O129" s="218"/>
      <c r="P129" s="218"/>
    </row>
    <row r="130" spans="1:16" x14ac:dyDescent="0.25">
      <c r="N130" s="217"/>
      <c r="O130" s="218"/>
      <c r="P130" s="218"/>
    </row>
    <row r="131" spans="1:16" x14ac:dyDescent="0.25">
      <c r="N131" s="217"/>
      <c r="O131" s="218"/>
      <c r="P131" s="218"/>
    </row>
    <row r="132" spans="1:16" x14ac:dyDescent="0.25">
      <c r="N132" s="217"/>
      <c r="O132" s="218"/>
      <c r="P132" s="218"/>
    </row>
    <row r="133" spans="1:16" x14ac:dyDescent="0.25">
      <c r="N133" s="217"/>
      <c r="O133" s="218"/>
      <c r="P133" s="218"/>
    </row>
    <row r="134" spans="1:16" x14ac:dyDescent="0.25">
      <c r="N134" s="217"/>
      <c r="O134" s="218"/>
      <c r="P134" s="218"/>
    </row>
    <row r="135" spans="1:16" x14ac:dyDescent="0.25">
      <c r="N135" s="217"/>
      <c r="O135" s="218"/>
      <c r="P135" s="218"/>
    </row>
    <row r="136" spans="1:16" x14ac:dyDescent="0.25">
      <c r="N136" s="217"/>
      <c r="O136" s="218"/>
      <c r="P136" s="218"/>
    </row>
    <row r="137" spans="1:16" x14ac:dyDescent="0.25">
      <c r="N137" s="217"/>
      <c r="O137" s="218"/>
      <c r="P137" s="218"/>
    </row>
    <row r="138" spans="1:16" x14ac:dyDescent="0.25">
      <c r="N138" s="217"/>
      <c r="O138" s="218"/>
      <c r="P138" s="218"/>
    </row>
    <row r="139" spans="1:16" x14ac:dyDescent="0.25">
      <c r="N139" s="217"/>
      <c r="O139" s="218"/>
      <c r="P139" s="218"/>
    </row>
    <row r="140" spans="1:16" x14ac:dyDescent="0.25">
      <c r="N140" s="217"/>
      <c r="O140" s="218"/>
      <c r="P140" s="218"/>
    </row>
    <row r="141" spans="1:16" x14ac:dyDescent="0.25">
      <c r="N141" s="217"/>
      <c r="O141" s="508"/>
      <c r="P141" s="218"/>
    </row>
    <row r="143" spans="1:16" x14ac:dyDescent="0.25">
      <c r="A143" s="219" t="str">
        <f>+'[1]Hoja5 (2)'!A56:L56</f>
        <v>LIC.  MARICELA CHECO</v>
      </c>
      <c r="B143" s="219"/>
      <c r="C143" s="219"/>
      <c r="D143" s="219"/>
      <c r="E143" s="219"/>
      <c r="F143" s="219"/>
      <c r="G143" s="219"/>
      <c r="H143" s="219"/>
      <c r="I143" s="219"/>
      <c r="J143" s="219"/>
      <c r="K143" s="219"/>
      <c r="L143" s="219"/>
      <c r="M143" s="219" t="str">
        <f>+'[1]Hoja5 - I'!M79</f>
        <v xml:space="preserve">FERNANDO DURÁN </v>
      </c>
      <c r="N143" s="219"/>
      <c r="O143" s="219"/>
      <c r="P143" s="219"/>
    </row>
    <row r="144" spans="1:16" x14ac:dyDescent="0.25">
      <c r="A144" s="220" t="s">
        <v>47</v>
      </c>
      <c r="B144" s="220"/>
      <c r="C144" s="220"/>
      <c r="D144" s="220"/>
      <c r="E144" s="220"/>
      <c r="F144" s="220"/>
      <c r="G144" s="220"/>
      <c r="H144" s="220"/>
      <c r="I144" s="220"/>
      <c r="J144" s="220"/>
      <c r="K144" s="220"/>
      <c r="L144" s="220"/>
      <c r="M144" s="220" t="s">
        <v>154</v>
      </c>
      <c r="N144" s="220"/>
      <c r="O144" s="220"/>
      <c r="P144" s="220"/>
    </row>
    <row r="145" spans="1:16" x14ac:dyDescent="0.25">
      <c r="A145" s="221" t="str">
        <f>+'[1]Hoja5 - I'!A81</f>
        <v xml:space="preserve">Contralor </v>
      </c>
      <c r="B145" s="221"/>
      <c r="C145" s="221"/>
      <c r="D145" s="221"/>
      <c r="E145" s="221"/>
      <c r="F145" s="221"/>
      <c r="G145" s="221"/>
      <c r="H145" s="221"/>
      <c r="I145" s="221"/>
      <c r="J145" s="221"/>
      <c r="K145" s="221"/>
      <c r="L145" s="221"/>
      <c r="M145" s="509" t="str">
        <f>+'[1]Hoja5 - I'!M81</f>
        <v>ADMINSTRADOR GENERAL</v>
      </c>
      <c r="N145" s="509"/>
      <c r="O145" s="509"/>
      <c r="P145" s="509"/>
    </row>
    <row r="146" spans="1:16" x14ac:dyDescent="0.25">
      <c r="A146" s="510"/>
      <c r="B146" s="510"/>
      <c r="C146" s="510"/>
      <c r="D146" s="510"/>
      <c r="E146" s="510"/>
      <c r="F146" s="510"/>
      <c r="G146" s="510"/>
      <c r="H146" s="510"/>
      <c r="I146" s="510"/>
      <c r="J146" s="510"/>
      <c r="K146" s="510"/>
      <c r="L146" s="510"/>
      <c r="M146" s="511"/>
      <c r="N146" s="511"/>
      <c r="O146" s="511"/>
      <c r="P146" s="511"/>
    </row>
    <row r="147" spans="1:16" x14ac:dyDescent="0.25">
      <c r="A147" s="510"/>
      <c r="B147" s="510"/>
      <c r="C147" s="510"/>
      <c r="D147" s="510"/>
      <c r="E147" s="510"/>
      <c r="F147" s="510"/>
      <c r="G147" s="510"/>
      <c r="H147" s="510"/>
      <c r="I147" s="510"/>
      <c r="J147" s="510"/>
      <c r="K147" s="510"/>
      <c r="L147" s="510"/>
      <c r="M147" s="511"/>
      <c r="N147" s="511"/>
      <c r="O147" s="511"/>
      <c r="P147" s="511"/>
    </row>
  </sheetData>
  <mergeCells count="20">
    <mergeCell ref="A145:L145"/>
    <mergeCell ref="M145:P145"/>
    <mergeCell ref="M100:M101"/>
    <mergeCell ref="G127:K127"/>
    <mergeCell ref="A143:L143"/>
    <mergeCell ref="M143:P143"/>
    <mergeCell ref="A144:L144"/>
    <mergeCell ref="M144:P144"/>
    <mergeCell ref="M13:M14"/>
    <mergeCell ref="A89:P89"/>
    <mergeCell ref="A98:K98"/>
    <mergeCell ref="N98:P98"/>
    <mergeCell ref="A99:G99"/>
    <mergeCell ref="I99:M99"/>
    <mergeCell ref="A2:P2"/>
    <mergeCell ref="A3:P3"/>
    <mergeCell ref="A11:K11"/>
    <mergeCell ref="N11:P11"/>
    <mergeCell ref="A12:G12"/>
    <mergeCell ref="I12:M12"/>
  </mergeCells>
  <pageMargins left="0.7" right="0.7" top="0.75" bottom="0.75" header="0.3" footer="0.3"/>
  <pageSetup scale="54" orientation="portrait" horizontalDpi="0" verticalDpi="0" r:id="rId1"/>
  <rowBreaks count="1" manualBreakCount="1">
    <brk id="71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5C82304DD90349A0E44D358CA711B9" ma:contentTypeVersion="14" ma:contentTypeDescription="Crear nuevo documento." ma:contentTypeScope="" ma:versionID="6c90ac7436c2bea3deefc2ce5a595e36">
  <xsd:schema xmlns:xsd="http://www.w3.org/2001/XMLSchema" xmlns:xs="http://www.w3.org/2001/XMLSchema" xmlns:p="http://schemas.microsoft.com/office/2006/metadata/properties" xmlns:ns2="7a257099-fd18-47a9-8bae-6e6dd6ef558c" xmlns:ns3="d6b2c37d-3d88-47df-83cd-1336f6ba25bc" targetNamespace="http://schemas.microsoft.com/office/2006/metadata/properties" ma:root="true" ma:fieldsID="0507756f6d1a438abc0c72d1840ca858" ns2:_="" ns3:_="">
    <xsd:import namespace="7a257099-fd18-47a9-8bae-6e6dd6ef558c"/>
    <xsd:import namespace="d6b2c37d-3d88-47df-83cd-1336f6ba25b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57099-fd18-47a9-8bae-6e6dd6ef558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dbe2ff9-cf4a-4e7e-90cb-ca3c132dce5b}" ma:internalName="TaxCatchAll" ma:showField="CatchAllData" ma:web="7a257099-fd18-47a9-8bae-6e6dd6ef5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b2c37d-3d88-47df-83cd-1336f6ba25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07fb2df2-8de7-4559-91ac-a29f0ef0c9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257099-fd18-47a9-8bae-6e6dd6ef558c" xsi:nil="true"/>
    <lcf76f155ced4ddcb4097134ff3c332f xmlns="d6b2c37d-3d88-47df-83cd-1336f6ba25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522A4FC-8EEC-4197-96A1-D23A62123EED}"/>
</file>

<file path=customXml/itemProps2.xml><?xml version="1.0" encoding="utf-8"?>
<ds:datastoreItem xmlns:ds="http://schemas.openxmlformats.org/officeDocument/2006/customXml" ds:itemID="{BFF25F37-A056-4096-8480-CFAB2F6CF9F3}"/>
</file>

<file path=customXml/itemProps3.xml><?xml version="1.0" encoding="utf-8"?>
<ds:datastoreItem xmlns:ds="http://schemas.openxmlformats.org/officeDocument/2006/customXml" ds:itemID="{0C4B5451-6566-47A3-AC02-9487762D1B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Hoja1</vt:lpstr>
      <vt:lpstr>Hoja2</vt:lpstr>
      <vt:lpstr>Hoja3</vt:lpstr>
      <vt:lpstr>Hoja4</vt:lpstr>
      <vt:lpstr>Hoja5</vt:lpstr>
      <vt:lpstr>Hoja6</vt:lpstr>
      <vt:lpstr>Hoja7</vt:lpstr>
      <vt:lpstr>Hoja8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 del Rosario</dc:creator>
  <cp:lastModifiedBy>Tania del Rosario</cp:lastModifiedBy>
  <cp:lastPrinted>2026-07-09T12:33:11Z</cp:lastPrinted>
  <dcterms:created xsi:type="dcterms:W3CDTF">2026-07-09T12:32:27Z</dcterms:created>
  <dcterms:modified xsi:type="dcterms:W3CDTF">2026-07-09T12:46:15Z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0x0101004E5C82304DD90349A0E44D358CA711B9</vt:lpwstr>
  </property>
</Properties>
</file>